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15" windowHeight="8895" firstSheet="2" activeTab="5"/>
  </bookViews>
  <sheets>
    <sheet name="Foglio1" sheetId="1" state="hidden" r:id="rId1"/>
    <sheet name="Foglio3" sheetId="2" state="hidden" r:id="rId2"/>
    <sheet name="Menu" sheetId="3" r:id="rId3"/>
    <sheet name="Grafico_Giorni_Pagamento" sheetId="4" r:id="rId4"/>
    <sheet name="Grafico_giorni_medi_di_pagament" sheetId="5" r:id="rId5"/>
    <sheet name="Tabella" sheetId="6" r:id="rId6"/>
    <sheet name="Dati" sheetId="7" r:id="rId7"/>
    <sheet name="Utilita" sheetId="8" r:id="rId8"/>
  </sheets>
  <definedNames>
    <definedName name="_xlnm.Print_Area" localSheetId="2">'Menu'!$A$1:$AB$29</definedName>
    <definedName name="ElencoFatture" localSheetId="6">'Dati'!$A$1:$P$1175</definedName>
    <definedName name="Fatture">'Dati'!$A$1:$X$1175</definedName>
    <definedName name="Fatturenew">'Dati'!#REF!</definedName>
  </definedNames>
  <calcPr fullCalcOnLoad="1" fullPrecision="0"/>
  <pivotCaches>
    <pivotCache cacheId="2" r:id="rId9"/>
    <pivotCache cacheId="1" r:id="rId10"/>
  </pivotCaches>
</workbook>
</file>

<file path=xl/sharedStrings.xml><?xml version="1.0" encoding="utf-8"?>
<sst xmlns="http://schemas.openxmlformats.org/spreadsheetml/2006/main" count="3002" uniqueCount="1420">
  <si>
    <t>Fatture Totali</t>
  </si>
  <si>
    <t>Fatture pagate in 30 giorni</t>
  </si>
  <si>
    <t>numerogiorni</t>
  </si>
  <si>
    <t>Fatture pagate in 30-60 giorni</t>
  </si>
  <si>
    <t>Fatture pagate in 60-90 giorni</t>
  </si>
  <si>
    <t>Fatture pagate a oltre 90 giorni</t>
  </si>
  <si>
    <t>Conteggio di anno</t>
  </si>
  <si>
    <t>Totale</t>
  </si>
  <si>
    <t>Totale complessivo</t>
  </si>
  <si>
    <t>#VALORE!</t>
  </si>
  <si>
    <t>RIPARTIZIONE DEI GIORNI MEDI DI PAGAMENTO DELLE FATTURE</t>
  </si>
  <si>
    <t>pagato_totale</t>
  </si>
  <si>
    <t>S</t>
  </si>
  <si>
    <t>Fatture non completamente pagate</t>
  </si>
  <si>
    <t>N</t>
  </si>
  <si>
    <t>Riferimento D.l. 9/10/2002 n.231</t>
  </si>
  <si>
    <t>Differenza</t>
  </si>
  <si>
    <t>codice_siope</t>
  </si>
  <si>
    <t>Tutte le fatture pagate con certi codici siope</t>
  </si>
  <si>
    <t>Fatture pagate fino a 30 gg con certi codici siope</t>
  </si>
  <si>
    <t>Fatture pagate da 30 a 60 gg con certi codici siope</t>
  </si>
  <si>
    <t>Fatture pagate oltre 90 gg con certi codici siope</t>
  </si>
  <si>
    <t>Fatture non pagate</t>
  </si>
  <si>
    <t>Media totale dei giorni di pagamento
(da data documento a data pagamento)</t>
  </si>
  <si>
    <t>Media totale dei giorni di pagamento
(da data registrazione a data pagamento)</t>
  </si>
  <si>
    <t>dt_pag</t>
  </si>
  <si>
    <t>Data inizio</t>
  </si>
  <si>
    <t>Data Fine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</si>
  <si>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</si>
  <si>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</si>
  <si>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</si>
  <si>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</si>
  <si>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</si>
  <si>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</si>
  <si>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</si>
  <si>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</si>
  <si>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</si>
  <si>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</si>
  <si>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</si>
  <si>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</si>
  <si>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</si>
  <si>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</si>
  <si>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CALCOLO SUI TOTALI</t>
  </si>
  <si>
    <t>STATISTICHE MENSILI</t>
  </si>
  <si>
    <t>Media ponderata degli scostamenti tra giorni di pagamento e scadenza concordata</t>
  </si>
  <si>
    <t>calcolato secondo normativa 2015 (proporzione con importo fattura, con media degli scostamenti )</t>
  </si>
  <si>
    <t>NOTA IMPORTANTE: Nella tabella Dati sono presenti anche fatture degli anni antecedenti al 2016, ma è il foglio Excel stesso che filtra solamente le fatture che, indipendentemente dall'anno, sono state PAGATE nel 2016.</t>
  </si>
  <si>
    <t>relativo al terzo trimestre 2016</t>
  </si>
  <si>
    <t>anno</t>
  </si>
  <si>
    <t>num_prot</t>
  </si>
  <si>
    <t>nominativo</t>
  </si>
  <si>
    <t>dt_doc_or</t>
  </si>
  <si>
    <t>nr_doc_or</t>
  </si>
  <si>
    <t>dt_reg</t>
  </si>
  <si>
    <t>imp_fat</t>
  </si>
  <si>
    <t>imp_pag</t>
  </si>
  <si>
    <t>imp_sco</t>
  </si>
  <si>
    <t>lim_gg_max</t>
  </si>
  <si>
    <t>lim_da_data</t>
  </si>
  <si>
    <t>lim_a_data</t>
  </si>
  <si>
    <t>lim_min_imp_fat</t>
  </si>
  <si>
    <t>imp_iva</t>
  </si>
  <si>
    <t>@NN@ ASSOCIAZIONE NAZIONALE NOTIFICHE ATTI</t>
  </si>
  <si>
    <t xml:space="preserve">129/2014        </t>
  </si>
  <si>
    <t>2G SRL</t>
  </si>
  <si>
    <t xml:space="preserve">19              </t>
  </si>
  <si>
    <t>575 SRL</t>
  </si>
  <si>
    <t xml:space="preserve">114             </t>
  </si>
  <si>
    <t xml:space="preserve">12              </t>
  </si>
  <si>
    <t>A.C.I. AUTOMOBILE CLUB D'ITALI</t>
  </si>
  <si>
    <t xml:space="preserve">21642           </t>
  </si>
  <si>
    <t>ACEGASAPSAMGA SPA</t>
  </si>
  <si>
    <t>721600002713</t>
  </si>
  <si>
    <t>ACTS INFORMATICA</t>
  </si>
  <si>
    <t>03/PA/2016</t>
  </si>
  <si>
    <t>16/pa/2016</t>
  </si>
  <si>
    <t xml:space="preserve">207             </t>
  </si>
  <si>
    <t>27/pa/2016</t>
  </si>
  <si>
    <t>28/PA/2016</t>
  </si>
  <si>
    <t xml:space="preserve">292             </t>
  </si>
  <si>
    <t>32/pa</t>
  </si>
  <si>
    <t xml:space="preserve">32/pa/2015                    </t>
  </si>
  <si>
    <t xml:space="preserve">346             </t>
  </si>
  <si>
    <t>36/pa</t>
  </si>
  <si>
    <t xml:space="preserve">40/PA/2015                    </t>
  </si>
  <si>
    <t xml:space="preserve">41/pa/2015                    </t>
  </si>
  <si>
    <t xml:space="preserve">46              </t>
  </si>
  <si>
    <t xml:space="preserve">481             </t>
  </si>
  <si>
    <t>5/pa/2016</t>
  </si>
  <si>
    <t>ADELANTE SOC.COOP.SOC.LE ONLUS</t>
  </si>
  <si>
    <t>128E</t>
  </si>
  <si>
    <t>148E</t>
  </si>
  <si>
    <t>171E</t>
  </si>
  <si>
    <t>263E</t>
  </si>
  <si>
    <t>4E</t>
  </si>
  <si>
    <t>Agenzia delle entrate</t>
  </si>
  <si>
    <t>636/FATT_EL</t>
  </si>
  <si>
    <t>881/FATT_EL</t>
  </si>
  <si>
    <t>AGRI PAROLIN SNC</t>
  </si>
  <si>
    <t>FATTPA 11_16</t>
  </si>
  <si>
    <t xml:space="preserve">FATTPA 13_15                  </t>
  </si>
  <si>
    <t>FATTPA 8_16</t>
  </si>
  <si>
    <t>ALESSI &amp; MARIN</t>
  </si>
  <si>
    <t>1/PA</t>
  </si>
  <si>
    <t>ALESSI GIANNI</t>
  </si>
  <si>
    <t>3/PA</t>
  </si>
  <si>
    <t>ALFA ANTINCENDIO SNC</t>
  </si>
  <si>
    <t xml:space="preserve">497             </t>
  </si>
  <si>
    <t>ALFA CONSULENZE SRL</t>
  </si>
  <si>
    <t>150E/2016</t>
  </si>
  <si>
    <t>Anagrafica indicata nella Causale</t>
  </si>
  <si>
    <t xml:space="preserve">09              </t>
  </si>
  <si>
    <t xml:space="preserve">1-266           </t>
  </si>
  <si>
    <t xml:space="preserve">1030            </t>
  </si>
  <si>
    <t xml:space="preserve">10736           </t>
  </si>
  <si>
    <t xml:space="preserve">11              </t>
  </si>
  <si>
    <t xml:space="preserve">13883           </t>
  </si>
  <si>
    <t xml:space="preserve">16              </t>
  </si>
  <si>
    <t xml:space="preserve">1615526         </t>
  </si>
  <si>
    <t xml:space="preserve">1669499         </t>
  </si>
  <si>
    <t xml:space="preserve">169             </t>
  </si>
  <si>
    <t xml:space="preserve">21123           </t>
  </si>
  <si>
    <t xml:space="preserve">2147            </t>
  </si>
  <si>
    <t xml:space="preserve">218             </t>
  </si>
  <si>
    <t xml:space="preserve">21901192        </t>
  </si>
  <si>
    <t xml:space="preserve">21901210        </t>
  </si>
  <si>
    <t xml:space="preserve">239             </t>
  </si>
  <si>
    <t xml:space="preserve">24              </t>
  </si>
  <si>
    <t xml:space="preserve">24600           </t>
  </si>
  <si>
    <t xml:space="preserve">25              </t>
  </si>
  <si>
    <t xml:space="preserve">2502            </t>
  </si>
  <si>
    <t xml:space="preserve">308000038       </t>
  </si>
  <si>
    <t xml:space="preserve">33              </t>
  </si>
  <si>
    <t xml:space="preserve">4229            </t>
  </si>
  <si>
    <t xml:space="preserve">450             </t>
  </si>
  <si>
    <t xml:space="preserve">465976          </t>
  </si>
  <si>
    <t xml:space="preserve">484             </t>
  </si>
  <si>
    <t xml:space="preserve">49870           </t>
  </si>
  <si>
    <t xml:space="preserve">49871           </t>
  </si>
  <si>
    <t xml:space="preserve">502             </t>
  </si>
  <si>
    <t xml:space="preserve">60              </t>
  </si>
  <si>
    <t xml:space="preserve">606390          </t>
  </si>
  <si>
    <t xml:space="preserve">66              </t>
  </si>
  <si>
    <t xml:space="preserve">690             </t>
  </si>
  <si>
    <t xml:space="preserve">76              </t>
  </si>
  <si>
    <t xml:space="preserve">797545          </t>
  </si>
  <si>
    <t xml:space="preserve">8               </t>
  </si>
  <si>
    <t xml:space="preserve">885             </t>
  </si>
  <si>
    <t xml:space="preserve">890797          </t>
  </si>
  <si>
    <t xml:space="preserve">892253          </t>
  </si>
  <si>
    <t xml:space="preserve">95119           </t>
  </si>
  <si>
    <t xml:space="preserve">98587           </t>
  </si>
  <si>
    <t xml:space="preserve">9930696         </t>
  </si>
  <si>
    <t xml:space="preserve">9932999         </t>
  </si>
  <si>
    <t>andreola costruzioni</t>
  </si>
  <si>
    <t xml:space="preserve">30                            </t>
  </si>
  <si>
    <t xml:space="preserve">31                            </t>
  </si>
  <si>
    <t>ANDREOLA COSTRUZIONI GENERALI S.P.A.</t>
  </si>
  <si>
    <t>1</t>
  </si>
  <si>
    <t>11</t>
  </si>
  <si>
    <t>13</t>
  </si>
  <si>
    <t>17</t>
  </si>
  <si>
    <t>22</t>
  </si>
  <si>
    <t>3</t>
  </si>
  <si>
    <t>36</t>
  </si>
  <si>
    <t>7</t>
  </si>
  <si>
    <t>ANUSCA</t>
  </si>
  <si>
    <t xml:space="preserve">1860E                         </t>
  </si>
  <si>
    <t xml:space="preserve">2939            </t>
  </si>
  <si>
    <t xml:space="preserve">3995            </t>
  </si>
  <si>
    <t>ARCHE' ASS. DI VOLONTARIATO</t>
  </si>
  <si>
    <t xml:space="preserve">10              </t>
  </si>
  <si>
    <t xml:space="preserve">14              </t>
  </si>
  <si>
    <t xml:space="preserve">18              </t>
  </si>
  <si>
    <t xml:space="preserve">27              </t>
  </si>
  <si>
    <t xml:space="preserve">39              </t>
  </si>
  <si>
    <t xml:space="preserve">4               </t>
  </si>
  <si>
    <t xml:space="preserve">40              </t>
  </si>
  <si>
    <t xml:space="preserve">45              </t>
  </si>
  <si>
    <t xml:space="preserve">48              </t>
  </si>
  <si>
    <t xml:space="preserve">55              </t>
  </si>
  <si>
    <t xml:space="preserve">57              </t>
  </si>
  <si>
    <t xml:space="preserve">58/07           </t>
  </si>
  <si>
    <t xml:space="preserve">62              </t>
  </si>
  <si>
    <t xml:space="preserve">68              </t>
  </si>
  <si>
    <t>AREARISCOSSIONI SRL</t>
  </si>
  <si>
    <t xml:space="preserve">1095/E                        </t>
  </si>
  <si>
    <t>1153/E</t>
  </si>
  <si>
    <t>1427/E</t>
  </si>
  <si>
    <t xml:space="preserve">1731/E                        </t>
  </si>
  <si>
    <t>1843/E</t>
  </si>
  <si>
    <t>224/E</t>
  </si>
  <si>
    <t>2330/E</t>
  </si>
  <si>
    <t xml:space="preserve">2664/E                        </t>
  </si>
  <si>
    <t>2710/E</t>
  </si>
  <si>
    <t>3073/E</t>
  </si>
  <si>
    <t xml:space="preserve">3210/E                        </t>
  </si>
  <si>
    <t>3409/E</t>
  </si>
  <si>
    <t xml:space="preserve">3527/E                        </t>
  </si>
  <si>
    <t>3806/E</t>
  </si>
  <si>
    <t xml:space="preserve">3900/E                        </t>
  </si>
  <si>
    <t xml:space="preserve">4043/E                        </t>
  </si>
  <si>
    <t>4351/E</t>
  </si>
  <si>
    <t xml:space="preserve">4718/E                        </t>
  </si>
  <si>
    <t>4892/E</t>
  </si>
  <si>
    <t>5053/E</t>
  </si>
  <si>
    <t xml:space="preserve">5076/E                        </t>
  </si>
  <si>
    <t>5333/E</t>
  </si>
  <si>
    <t xml:space="preserve">5358/E                        </t>
  </si>
  <si>
    <t>5544/E</t>
  </si>
  <si>
    <t>5957/E</t>
  </si>
  <si>
    <t>6402/E</t>
  </si>
  <si>
    <t>6561/E</t>
  </si>
  <si>
    <t>6966/E</t>
  </si>
  <si>
    <t>858/E</t>
  </si>
  <si>
    <t>ARPAV      DIR. PROV. VI</t>
  </si>
  <si>
    <t>281/203</t>
  </si>
  <si>
    <t>ARTE ANTICA di ZANOTTO EUGENIO</t>
  </si>
  <si>
    <t>ASS.COMUNITA'PAPA GIOV.XXIII</t>
  </si>
  <si>
    <t xml:space="preserve">4300            </t>
  </si>
  <si>
    <t>ASSOC.SPORT.DIL. ATLETICA NEVI</t>
  </si>
  <si>
    <t>ATER</t>
  </si>
  <si>
    <t xml:space="preserve">154             </t>
  </si>
  <si>
    <t>AUDIOVIDEO WALTER SNC</t>
  </si>
  <si>
    <t>AUTOSTRADE PER L'ITALIA SPA</t>
  </si>
  <si>
    <t xml:space="preserve">10376816D       </t>
  </si>
  <si>
    <t xml:space="preserve">25431726        </t>
  </si>
  <si>
    <t xml:space="preserve">5164832         </t>
  </si>
  <si>
    <t xml:space="preserve">AVVENIRE SOCIETA' COOPERATIVA                                              </t>
  </si>
  <si>
    <t>0003/2</t>
  </si>
  <si>
    <t>0008/2</t>
  </si>
  <si>
    <t>0009/2</t>
  </si>
  <si>
    <t>AZ.AGR.LOVISETTO MARCO</t>
  </si>
  <si>
    <t xml:space="preserve">42              </t>
  </si>
  <si>
    <t>BAGGIO DAVIDE</t>
  </si>
  <si>
    <t>1_2016</t>
  </si>
  <si>
    <t>BAGGIO FRANCESCO</t>
  </si>
  <si>
    <t xml:space="preserve">5               </t>
  </si>
  <si>
    <t>BARTOLOMEO FERRACINA COOP</t>
  </si>
  <si>
    <t>28/10</t>
  </si>
  <si>
    <t>BARTOLOMEO FERRACINA COOP. SOC.</t>
  </si>
  <si>
    <t>65/10</t>
  </si>
  <si>
    <t>BASAGLIA ALBERTO</t>
  </si>
  <si>
    <t xml:space="preserve">21              </t>
  </si>
  <si>
    <t>Basic Information Life Support</t>
  </si>
  <si>
    <t xml:space="preserve">6               </t>
  </si>
  <si>
    <t>BASSO CLAUDIO</t>
  </si>
  <si>
    <t xml:space="preserve">20              </t>
  </si>
  <si>
    <t xml:space="preserve">9               </t>
  </si>
  <si>
    <t>BISINELLA WALTER</t>
  </si>
  <si>
    <t xml:space="preserve">23              </t>
  </si>
  <si>
    <t>BORDIGNON GIOVANNI CARLO</t>
  </si>
  <si>
    <t>0/012</t>
  </si>
  <si>
    <t>A/001</t>
  </si>
  <si>
    <t>A/002</t>
  </si>
  <si>
    <t>A/003</t>
  </si>
  <si>
    <t>A/004</t>
  </si>
  <si>
    <t>A/007</t>
  </si>
  <si>
    <t>A/013</t>
  </si>
  <si>
    <t>A/014</t>
  </si>
  <si>
    <t>A/018</t>
  </si>
  <si>
    <t>A/019</t>
  </si>
  <si>
    <t>A/020</t>
  </si>
  <si>
    <t>BOXXAPPS SRL</t>
  </si>
  <si>
    <t>1/160251</t>
  </si>
  <si>
    <t>BREMA CONSULTING SAS</t>
  </si>
  <si>
    <t xml:space="preserve">17              </t>
  </si>
  <si>
    <t>18/2016</t>
  </si>
  <si>
    <t xml:space="preserve">52              </t>
  </si>
  <si>
    <t xml:space="preserve">63              </t>
  </si>
  <si>
    <t>BRENTA LAVORI SRL</t>
  </si>
  <si>
    <t xml:space="preserve">64              </t>
  </si>
  <si>
    <t>BRENTA SERVIZI SPA</t>
  </si>
  <si>
    <t xml:space="preserve">4478            </t>
  </si>
  <si>
    <t xml:space="preserve">4494            </t>
  </si>
  <si>
    <t xml:space="preserve">4537            </t>
  </si>
  <si>
    <t xml:space="preserve">9095            </t>
  </si>
  <si>
    <t>C.N.S. CONSULTING SNC</t>
  </si>
  <si>
    <t xml:space="preserve">31              </t>
  </si>
  <si>
    <t xml:space="preserve">372             </t>
  </si>
  <si>
    <t>CA' CORTESE</t>
  </si>
  <si>
    <t>CA' NAVE DI CALDERARO DANIELA</t>
  </si>
  <si>
    <t>6</t>
  </si>
  <si>
    <t>CALZOLARI SRL</t>
  </si>
  <si>
    <t xml:space="preserve">914                           </t>
  </si>
  <si>
    <t>CAMST SOC. COOP. A R.L.</t>
  </si>
  <si>
    <t>2000796356</t>
  </si>
  <si>
    <t>2000796357</t>
  </si>
  <si>
    <t>CAMST SOC. COOP. A.R.L.</t>
  </si>
  <si>
    <t>2000780472</t>
  </si>
  <si>
    <t>2000780473</t>
  </si>
  <si>
    <t>2000782821</t>
  </si>
  <si>
    <t>2000782822</t>
  </si>
  <si>
    <t>2000784312</t>
  </si>
  <si>
    <t>2000784313</t>
  </si>
  <si>
    <t>2000786545</t>
  </si>
  <si>
    <t>2000786546</t>
  </si>
  <si>
    <t>2000787935</t>
  </si>
  <si>
    <t>2000787936</t>
  </si>
  <si>
    <t>2000790078</t>
  </si>
  <si>
    <t>2000790079</t>
  </si>
  <si>
    <t>CANTANI ALESSANDRA</t>
  </si>
  <si>
    <t xml:space="preserve">32              </t>
  </si>
  <si>
    <t>CARTOYS DI ZARDO MICHELA</t>
  </si>
  <si>
    <t>CASA DI RIPOSO DI CARTIGLIANO</t>
  </si>
  <si>
    <t>1/E</t>
  </si>
  <si>
    <t>19/E</t>
  </si>
  <si>
    <t>22/E</t>
  </si>
  <si>
    <t>38/E</t>
  </si>
  <si>
    <t>41/E</t>
  </si>
  <si>
    <t>48/E</t>
  </si>
  <si>
    <t>55/E</t>
  </si>
  <si>
    <t>62/E</t>
  </si>
  <si>
    <t>69/E</t>
  </si>
  <si>
    <t>8/E</t>
  </si>
  <si>
    <t>CASA EDITRICE C.E.L. SRL</t>
  </si>
  <si>
    <t xml:space="preserve">9413            </t>
  </si>
  <si>
    <t>CAVALLI COSTRUZIONI SRL</t>
  </si>
  <si>
    <t>01</t>
  </si>
  <si>
    <t>CELCOMMERCIALE SRL</t>
  </si>
  <si>
    <t xml:space="preserve">374             </t>
  </si>
  <si>
    <t>CENTRO ANZIANI VILLA ALDINA</t>
  </si>
  <si>
    <t xml:space="preserve">1487            </t>
  </si>
  <si>
    <t>26/E</t>
  </si>
  <si>
    <t>28/E</t>
  </si>
  <si>
    <t>29/E</t>
  </si>
  <si>
    <t>30/E</t>
  </si>
  <si>
    <t>33/E</t>
  </si>
  <si>
    <t xml:space="preserve">347             </t>
  </si>
  <si>
    <t xml:space="preserve">453             </t>
  </si>
  <si>
    <t>47/E</t>
  </si>
  <si>
    <t xml:space="preserve">5170            </t>
  </si>
  <si>
    <t xml:space="preserve">520             </t>
  </si>
  <si>
    <t xml:space="preserve">587             </t>
  </si>
  <si>
    <t>74/E</t>
  </si>
  <si>
    <t>75/E</t>
  </si>
  <si>
    <t>85/E</t>
  </si>
  <si>
    <t>90/E</t>
  </si>
  <si>
    <t>92/E</t>
  </si>
  <si>
    <t>CENTRO PRODUTTIVITA' VENETO</t>
  </si>
  <si>
    <t xml:space="preserve">2485            </t>
  </si>
  <si>
    <t>CENTRO STUDI AMM.ALTA PADOVANA</t>
  </si>
  <si>
    <t xml:space="preserve">129             </t>
  </si>
  <si>
    <t xml:space="preserve">217             </t>
  </si>
  <si>
    <t xml:space="preserve">571             </t>
  </si>
  <si>
    <t xml:space="preserve">648             </t>
  </si>
  <si>
    <t>CERANTOLA SRL</t>
  </si>
  <si>
    <t xml:space="preserve">53              </t>
  </si>
  <si>
    <t xml:space="preserve">86              </t>
  </si>
  <si>
    <t>CI.TI.ESSE SRL</t>
  </si>
  <si>
    <t xml:space="preserve">686             </t>
  </si>
  <si>
    <t>CISL VENETO SERVIZI SRL</t>
  </si>
  <si>
    <t>VIP/10</t>
  </si>
  <si>
    <t>VIP/42</t>
  </si>
  <si>
    <t>COMPERIO SRL</t>
  </si>
  <si>
    <t xml:space="preserve">137E                          </t>
  </si>
  <si>
    <t>COMPUTER CENTER SRL</t>
  </si>
  <si>
    <t xml:space="preserve">1196            </t>
  </si>
  <si>
    <t>CONQUEST SRL</t>
  </si>
  <si>
    <t xml:space="preserve">111/PA                        </t>
  </si>
  <si>
    <t xml:space="preserve">112/PA                        </t>
  </si>
  <si>
    <t>76/PA</t>
  </si>
  <si>
    <t>CONSORZIO LOTT.PEZZE EST</t>
  </si>
  <si>
    <t xml:space="preserve">26              </t>
  </si>
  <si>
    <t>COOP. SOCIALE AVVENIRE</t>
  </si>
  <si>
    <t>0014/2</t>
  </si>
  <si>
    <t>0015/2</t>
  </si>
  <si>
    <t>0027/2</t>
  </si>
  <si>
    <t>0030/2</t>
  </si>
  <si>
    <t>0031/2</t>
  </si>
  <si>
    <t>0032/2</t>
  </si>
  <si>
    <t>0040/2</t>
  </si>
  <si>
    <t>0046/2</t>
  </si>
  <si>
    <t>0047/2</t>
  </si>
  <si>
    <t>0060/2</t>
  </si>
  <si>
    <t>0061/2</t>
  </si>
  <si>
    <t>0075/2</t>
  </si>
  <si>
    <t>0076/2</t>
  </si>
  <si>
    <t>0083/2</t>
  </si>
  <si>
    <t>0084/2</t>
  </si>
  <si>
    <t>0094/2</t>
  </si>
  <si>
    <t>0096/2</t>
  </si>
  <si>
    <t>0097/2</t>
  </si>
  <si>
    <t xml:space="preserve">129/2                         </t>
  </si>
  <si>
    <t xml:space="preserve">130/2                         </t>
  </si>
  <si>
    <t xml:space="preserve">131/2                         </t>
  </si>
  <si>
    <t>COOP. SOCIALE PERSONA SCRL</t>
  </si>
  <si>
    <t xml:space="preserve">1023            </t>
  </si>
  <si>
    <t xml:space="preserve">1056            </t>
  </si>
  <si>
    <t>COOP."SERV.SOCIALI LA GOCCIA"</t>
  </si>
  <si>
    <t xml:space="preserve">1037            </t>
  </si>
  <si>
    <t>136/PA</t>
  </si>
  <si>
    <t>153/PA</t>
  </si>
  <si>
    <t>194/PA</t>
  </si>
  <si>
    <t>245/PA</t>
  </si>
  <si>
    <t>249/PA</t>
  </si>
  <si>
    <t>250/PA</t>
  </si>
  <si>
    <t>285/PA</t>
  </si>
  <si>
    <t>29/PA</t>
  </si>
  <si>
    <t>298/PA</t>
  </si>
  <si>
    <t xml:space="preserve">312             </t>
  </si>
  <si>
    <t>315/PA</t>
  </si>
  <si>
    <t>354/PA</t>
  </si>
  <si>
    <t>37/PA</t>
  </si>
  <si>
    <t xml:space="preserve">374/PA                        </t>
  </si>
  <si>
    <t>379/PA</t>
  </si>
  <si>
    <t xml:space="preserve">449/PA                        </t>
  </si>
  <si>
    <t>77/PA</t>
  </si>
  <si>
    <t>86/PA</t>
  </si>
  <si>
    <t>COPY TECH SAS</t>
  </si>
  <si>
    <t xml:space="preserve">277             </t>
  </si>
  <si>
    <t>COPYMAC s.a.s di ARTINI ROBERTO &amp; C.</t>
  </si>
  <si>
    <t>000277/PA</t>
  </si>
  <si>
    <t>000455/PA</t>
  </si>
  <si>
    <t>001012/PA</t>
  </si>
  <si>
    <t>CREGEO SRL</t>
  </si>
  <si>
    <t xml:space="preserve">FATTPA 4_15                   </t>
  </si>
  <si>
    <t>CURATO FRANCESCO</t>
  </si>
  <si>
    <t>15/2016/EL</t>
  </si>
  <si>
    <t>DAL MASO COSTRUZIONI SNC</t>
  </si>
  <si>
    <t>24</t>
  </si>
  <si>
    <t>DALLA VALLE FRANCESCO</t>
  </si>
  <si>
    <t>DELFINO &amp; PARTNERS</t>
  </si>
  <si>
    <t xml:space="preserve">12739           </t>
  </si>
  <si>
    <t xml:space="preserve">1420            </t>
  </si>
  <si>
    <t>954/00</t>
  </si>
  <si>
    <t>DIGITAL PRO SERVICES SRL</t>
  </si>
  <si>
    <t xml:space="preserve">221             </t>
  </si>
  <si>
    <t>DIMCAR SAS</t>
  </si>
  <si>
    <t>DUE UFFICIO SRL</t>
  </si>
  <si>
    <t>119/</t>
  </si>
  <si>
    <t>120/</t>
  </si>
  <si>
    <t>124/</t>
  </si>
  <si>
    <t>125/</t>
  </si>
  <si>
    <t>138/</t>
  </si>
  <si>
    <t>139/</t>
  </si>
  <si>
    <t>188/</t>
  </si>
  <si>
    <t>206/</t>
  </si>
  <si>
    <t xml:space="preserve">209/                          </t>
  </si>
  <si>
    <t>EASYPROMO SNC</t>
  </si>
  <si>
    <t>FATTPA 10_16</t>
  </si>
  <si>
    <t>FATTPA 2_16</t>
  </si>
  <si>
    <t>FATTPA 4_16</t>
  </si>
  <si>
    <t>FATTPA 6_16</t>
  </si>
  <si>
    <t>FATTPA 7_15</t>
  </si>
  <si>
    <t>FATTPA 9_15</t>
  </si>
  <si>
    <t>EDISON ENERGIA SPA</t>
  </si>
  <si>
    <t xml:space="preserve">156778          </t>
  </si>
  <si>
    <t xml:space="preserve">230200080577    </t>
  </si>
  <si>
    <t xml:space="preserve">319472          </t>
  </si>
  <si>
    <t xml:space="preserve">82539           </t>
  </si>
  <si>
    <t>EDITRICE LAVORO E PREVIDENZA</t>
  </si>
  <si>
    <t xml:space="preserve">1415            </t>
  </si>
  <si>
    <t>EDK EDITORE SRL</t>
  </si>
  <si>
    <t xml:space="preserve">59346           </t>
  </si>
  <si>
    <t>EGAF EDIZIONI SRL</t>
  </si>
  <si>
    <t xml:space="preserve">18680           </t>
  </si>
  <si>
    <t>2016 V VS2 2237 0</t>
  </si>
  <si>
    <t xml:space="preserve">27400           </t>
  </si>
  <si>
    <t>EIVAWEB DI SCALFO ROBERTO</t>
  </si>
  <si>
    <t xml:space="preserve">29              </t>
  </si>
  <si>
    <t>60/2016</t>
  </si>
  <si>
    <t>ELETTROSERVICE ROSA' SRL</t>
  </si>
  <si>
    <t>1/33</t>
  </si>
  <si>
    <t>121</t>
  </si>
  <si>
    <t>125</t>
  </si>
  <si>
    <t>ELETTROSUD SPA</t>
  </si>
  <si>
    <t>2016/VK/1600056</t>
  </si>
  <si>
    <t>ELETTROTECNICA BASSANO</t>
  </si>
  <si>
    <t xml:space="preserve">2/01                          </t>
  </si>
  <si>
    <t>5/01</t>
  </si>
  <si>
    <t>ELETTROVENETA SPA</t>
  </si>
  <si>
    <t xml:space="preserve">15/110/090359                 </t>
  </si>
  <si>
    <t xml:space="preserve">15/110/090360                 </t>
  </si>
  <si>
    <t xml:space="preserve">15/110/098578                 </t>
  </si>
  <si>
    <t>16/110/006942</t>
  </si>
  <si>
    <t>16/110/015572</t>
  </si>
  <si>
    <t>16/110/024421</t>
  </si>
  <si>
    <t>ELPO GMBH SRL</t>
  </si>
  <si>
    <t xml:space="preserve">1412706         </t>
  </si>
  <si>
    <t xml:space="preserve">1412740         </t>
  </si>
  <si>
    <t>7/1570484</t>
  </si>
  <si>
    <t>7/1570485</t>
  </si>
  <si>
    <t>7/1670071</t>
  </si>
  <si>
    <t>7/1670072</t>
  </si>
  <si>
    <t>7/1670073</t>
  </si>
  <si>
    <t>7/1670074</t>
  </si>
  <si>
    <t>7/1670113</t>
  </si>
  <si>
    <t>7/1670114</t>
  </si>
  <si>
    <t>7/1670193</t>
  </si>
  <si>
    <t>7/1670194</t>
  </si>
  <si>
    <t>7/1670266</t>
  </si>
  <si>
    <t>7/1670267</t>
  </si>
  <si>
    <t>7/1670268</t>
  </si>
  <si>
    <t>7/1670269</t>
  </si>
  <si>
    <t>7/1670271</t>
  </si>
  <si>
    <t>7/1670272</t>
  </si>
  <si>
    <t>7/1670332</t>
  </si>
  <si>
    <t>7/1670333</t>
  </si>
  <si>
    <t>7/1670387</t>
  </si>
  <si>
    <t>7/1670388</t>
  </si>
  <si>
    <t>7/1670439</t>
  </si>
  <si>
    <t>7/1670440</t>
  </si>
  <si>
    <t>ELTRAFF SRL</t>
  </si>
  <si>
    <t>0707/16/PA</t>
  </si>
  <si>
    <t>ENEL ENERGIA SPA MERCATO LIBER</t>
  </si>
  <si>
    <t xml:space="preserve">004600514456                  </t>
  </si>
  <si>
    <t xml:space="preserve">004600582642                  </t>
  </si>
  <si>
    <t xml:space="preserve">004601005133                  </t>
  </si>
  <si>
    <t>004700003815</t>
  </si>
  <si>
    <t>004700011217</t>
  </si>
  <si>
    <t>004700147259</t>
  </si>
  <si>
    <t>004700154551</t>
  </si>
  <si>
    <t>004700293558</t>
  </si>
  <si>
    <t>004700294002</t>
  </si>
  <si>
    <t>004700433704</t>
  </si>
  <si>
    <t>004700434446</t>
  </si>
  <si>
    <t>004700567525</t>
  </si>
  <si>
    <t>004700568515</t>
  </si>
  <si>
    <t>004700729388</t>
  </si>
  <si>
    <t>004700731499</t>
  </si>
  <si>
    <t>004700857168</t>
  </si>
  <si>
    <t>004700862645</t>
  </si>
  <si>
    <t>004701052267</t>
  </si>
  <si>
    <t>004701056100</t>
  </si>
  <si>
    <t>004701195295</t>
  </si>
  <si>
    <t>004701198494</t>
  </si>
  <si>
    <t xml:space="preserve">12267           </t>
  </si>
  <si>
    <t xml:space="preserve">413657          </t>
  </si>
  <si>
    <t>ENEL SPA FUNZIONE COMMERCIALE</t>
  </si>
  <si>
    <t xml:space="preserve">1509817         </t>
  </si>
  <si>
    <t xml:space="preserve">1509818         </t>
  </si>
  <si>
    <t xml:space="preserve">1590017         </t>
  </si>
  <si>
    <t xml:space="preserve">1590019         </t>
  </si>
  <si>
    <t xml:space="preserve">24512           </t>
  </si>
  <si>
    <t xml:space="preserve">3227            </t>
  </si>
  <si>
    <t xml:space="preserve">34317           </t>
  </si>
  <si>
    <t xml:space="preserve">4006015         </t>
  </si>
  <si>
    <t xml:space="preserve">5047015         </t>
  </si>
  <si>
    <t xml:space="preserve">6038811         </t>
  </si>
  <si>
    <t xml:space="preserve">75215           </t>
  </si>
  <si>
    <t>Energrid SpA</t>
  </si>
  <si>
    <t>164012586</t>
  </si>
  <si>
    <t>164012587</t>
  </si>
  <si>
    <t>164012588</t>
  </si>
  <si>
    <t>164014619</t>
  </si>
  <si>
    <t>164014620</t>
  </si>
  <si>
    <t>164014621</t>
  </si>
  <si>
    <t>164015141</t>
  </si>
  <si>
    <t>164015519</t>
  </si>
  <si>
    <t>164016905</t>
  </si>
  <si>
    <t>166005442</t>
  </si>
  <si>
    <t>166006003</t>
  </si>
  <si>
    <t>ENI S.P.A.</t>
  </si>
  <si>
    <t xml:space="preserve">29254316        </t>
  </si>
  <si>
    <t xml:space="preserve">29737040        </t>
  </si>
  <si>
    <t>ENI SPA DIVISIONE</t>
  </si>
  <si>
    <t xml:space="preserve">146416327       </t>
  </si>
  <si>
    <t xml:space="preserve">179637          </t>
  </si>
  <si>
    <t xml:space="preserve">188012          </t>
  </si>
  <si>
    <t xml:space="preserve">235902          </t>
  </si>
  <si>
    <t>29055381</t>
  </si>
  <si>
    <t>29152083</t>
  </si>
  <si>
    <t>29248801</t>
  </si>
  <si>
    <t>29346080</t>
  </si>
  <si>
    <t>29443492</t>
  </si>
  <si>
    <t>29541474</t>
  </si>
  <si>
    <t>29639452</t>
  </si>
  <si>
    <t>29735877</t>
  </si>
  <si>
    <t xml:space="preserve">30033834                      </t>
  </si>
  <si>
    <t xml:space="preserve">300341          </t>
  </si>
  <si>
    <t>30131709</t>
  </si>
  <si>
    <t xml:space="preserve">32351           </t>
  </si>
  <si>
    <t xml:space="preserve">80750264        </t>
  </si>
  <si>
    <t>E166017839</t>
  </si>
  <si>
    <t>G166005580</t>
  </si>
  <si>
    <t>G166005843</t>
  </si>
  <si>
    <t>G166005845</t>
  </si>
  <si>
    <t>G166005980</t>
  </si>
  <si>
    <t>G166006014</t>
  </si>
  <si>
    <t>G166006021</t>
  </si>
  <si>
    <t>G166006022</t>
  </si>
  <si>
    <t>G166006023</t>
  </si>
  <si>
    <t>G166006925</t>
  </si>
  <si>
    <t>G166007305</t>
  </si>
  <si>
    <t>G166007306</t>
  </si>
  <si>
    <t>G166007334</t>
  </si>
  <si>
    <t>G166007350</t>
  </si>
  <si>
    <t>G166007353</t>
  </si>
  <si>
    <t>G166007354</t>
  </si>
  <si>
    <t>G166007355</t>
  </si>
  <si>
    <t>G166007387</t>
  </si>
  <si>
    <t>G166010247</t>
  </si>
  <si>
    <t>G166010291</t>
  </si>
  <si>
    <t>G166010293</t>
  </si>
  <si>
    <t>G166010335</t>
  </si>
  <si>
    <t>G166010342</t>
  </si>
  <si>
    <t>G166010343</t>
  </si>
  <si>
    <t>G166010344</t>
  </si>
  <si>
    <t>G166010345</t>
  </si>
  <si>
    <t>G166010346</t>
  </si>
  <si>
    <t>G166010870</t>
  </si>
  <si>
    <t>G166011507</t>
  </si>
  <si>
    <t xml:space="preserve">m137445313      </t>
  </si>
  <si>
    <t xml:space="preserve">m137455989      </t>
  </si>
  <si>
    <t xml:space="preserve">m146059634      </t>
  </si>
  <si>
    <t xml:space="preserve">M146500718      </t>
  </si>
  <si>
    <t>EPIU' SRL</t>
  </si>
  <si>
    <t xml:space="preserve">7024            </t>
  </si>
  <si>
    <t>EQUITALIA NOMOS SPA</t>
  </si>
  <si>
    <t xml:space="preserve">1353            </t>
  </si>
  <si>
    <t xml:space="preserve">1371            </t>
  </si>
  <si>
    <t>ETRA SPA</t>
  </si>
  <si>
    <t>05000188</t>
  </si>
  <si>
    <t>05002665</t>
  </si>
  <si>
    <t>05002666</t>
  </si>
  <si>
    <t>05002667</t>
  </si>
  <si>
    <t>05002668</t>
  </si>
  <si>
    <t>05002669</t>
  </si>
  <si>
    <t>05002670</t>
  </si>
  <si>
    <t>05002671</t>
  </si>
  <si>
    <t>05002672</t>
  </si>
  <si>
    <t>05002673</t>
  </si>
  <si>
    <t>05002674</t>
  </si>
  <si>
    <t>05002675</t>
  </si>
  <si>
    <t>05002676</t>
  </si>
  <si>
    <t>05002677</t>
  </si>
  <si>
    <t>05002678</t>
  </si>
  <si>
    <t>05002679</t>
  </si>
  <si>
    <t>05002680</t>
  </si>
  <si>
    <t>05002682</t>
  </si>
  <si>
    <t>05002683</t>
  </si>
  <si>
    <t>05002684</t>
  </si>
  <si>
    <t>05002685</t>
  </si>
  <si>
    <t>05002686</t>
  </si>
  <si>
    <t>05002687</t>
  </si>
  <si>
    <t>05002688</t>
  </si>
  <si>
    <t>05002689</t>
  </si>
  <si>
    <t>05002690</t>
  </si>
  <si>
    <t>05002691</t>
  </si>
  <si>
    <t>05002692</t>
  </si>
  <si>
    <t>05003301</t>
  </si>
  <si>
    <t>05003302</t>
  </si>
  <si>
    <t>05005504</t>
  </si>
  <si>
    <t>05005505</t>
  </si>
  <si>
    <t>05005506</t>
  </si>
  <si>
    <t>05005507</t>
  </si>
  <si>
    <t>05005508</t>
  </si>
  <si>
    <t>05005509</t>
  </si>
  <si>
    <t>05005510</t>
  </si>
  <si>
    <t>05005511</t>
  </si>
  <si>
    <t>05005512</t>
  </si>
  <si>
    <t>05005513</t>
  </si>
  <si>
    <t>05005514</t>
  </si>
  <si>
    <t>05005515</t>
  </si>
  <si>
    <t>05005516</t>
  </si>
  <si>
    <t>05005517</t>
  </si>
  <si>
    <t>05005518</t>
  </si>
  <si>
    <t>05005519</t>
  </si>
  <si>
    <t>05005520</t>
  </si>
  <si>
    <t>05005521</t>
  </si>
  <si>
    <t>05005522</t>
  </si>
  <si>
    <t>05005523</t>
  </si>
  <si>
    <t>05005524</t>
  </si>
  <si>
    <t>05005525</t>
  </si>
  <si>
    <t>05005526</t>
  </si>
  <si>
    <t>05005527</t>
  </si>
  <si>
    <t>05005528</t>
  </si>
  <si>
    <t>05005529</t>
  </si>
  <si>
    <t>05005530</t>
  </si>
  <si>
    <t>05005531</t>
  </si>
  <si>
    <t>05005532</t>
  </si>
  <si>
    <t>05005533</t>
  </si>
  <si>
    <t>05005534</t>
  </si>
  <si>
    <t xml:space="preserve">159114          </t>
  </si>
  <si>
    <t xml:space="preserve">2015/VP/282     </t>
  </si>
  <si>
    <t>2016/VP/131</t>
  </si>
  <si>
    <t>2016/VP/47</t>
  </si>
  <si>
    <t xml:space="preserve">224856          </t>
  </si>
  <si>
    <t xml:space="preserve">72359           </t>
  </si>
  <si>
    <t>EUROFINS MODULO UNO SRL</t>
  </si>
  <si>
    <t>000241/PA</t>
  </si>
  <si>
    <t>Europe Energy Gas &amp; Power spa</t>
  </si>
  <si>
    <t>1368/11/E</t>
  </si>
  <si>
    <t>1369/11/E</t>
  </si>
  <si>
    <t>1370/11/E</t>
  </si>
  <si>
    <t>1371/11/E</t>
  </si>
  <si>
    <t>1372/11/E</t>
  </si>
  <si>
    <t>1861/11/E</t>
  </si>
  <si>
    <t>1862/11/E</t>
  </si>
  <si>
    <t>1863/11/E</t>
  </si>
  <si>
    <t>1864/11/E</t>
  </si>
  <si>
    <t>1865/11/E</t>
  </si>
  <si>
    <t>2413/11/E</t>
  </si>
  <si>
    <t>2414/11/E</t>
  </si>
  <si>
    <t>2415/11/E</t>
  </si>
  <si>
    <t>2416/11/E</t>
  </si>
  <si>
    <t>2417/11/E</t>
  </si>
  <si>
    <t>2824/11/E</t>
  </si>
  <si>
    <t>2825/11/E</t>
  </si>
  <si>
    <t>2826/11/E</t>
  </si>
  <si>
    <t>2827/11/E</t>
  </si>
  <si>
    <t>2828/11/E</t>
  </si>
  <si>
    <t xml:space="preserve">34281           </t>
  </si>
  <si>
    <t xml:space="preserve">34283           </t>
  </si>
  <si>
    <t xml:space="preserve">34284           </t>
  </si>
  <si>
    <t xml:space="preserve">34285           </t>
  </si>
  <si>
    <t>394/11/E</t>
  </si>
  <si>
    <t>395/11/E</t>
  </si>
  <si>
    <t>396/11/E</t>
  </si>
  <si>
    <t>397/11/E</t>
  </si>
  <si>
    <t>398/11/E</t>
  </si>
  <si>
    <t xml:space="preserve">6045/11/E                     </t>
  </si>
  <si>
    <t xml:space="preserve">6046/11/E                     </t>
  </si>
  <si>
    <t xml:space="preserve">6047/11/E                     </t>
  </si>
  <si>
    <t xml:space="preserve">6048/11/E                     </t>
  </si>
  <si>
    <t xml:space="preserve">6049/11/E                     </t>
  </si>
  <si>
    <t>879/11/E</t>
  </si>
  <si>
    <t>880/11/E</t>
  </si>
  <si>
    <t>881/11/E</t>
  </si>
  <si>
    <t>882/11/E</t>
  </si>
  <si>
    <t>883/11/E</t>
  </si>
  <si>
    <t>EXERGIA S.P.A.</t>
  </si>
  <si>
    <t>0000800000000251</t>
  </si>
  <si>
    <t xml:space="preserve">203585          </t>
  </si>
  <si>
    <t xml:space="preserve">204966          </t>
  </si>
  <si>
    <t>F.LLI SAVOGIN S.N.C. DI SAVOGIN PAOLO &amp; C.</t>
  </si>
  <si>
    <t>0000001</t>
  </si>
  <si>
    <t>F.LLI SAVOGIN SNC</t>
  </si>
  <si>
    <t>0000002</t>
  </si>
  <si>
    <t>FERRAMENTA MARCHIORI SNC</t>
  </si>
  <si>
    <t xml:space="preserve">PA-15-13                      </t>
  </si>
  <si>
    <t>PA-15-15</t>
  </si>
  <si>
    <t>PA-16-10</t>
  </si>
  <si>
    <t>PA-16-12</t>
  </si>
  <si>
    <t>PA-16-3</t>
  </si>
  <si>
    <t>PA-16-6</t>
  </si>
  <si>
    <t>PA-16-8</t>
  </si>
  <si>
    <t>FERRAMENTA MARCHIORI SNC DI MARCHIORI SILVIO &amp; C.*</t>
  </si>
  <si>
    <t>PA-15-17</t>
  </si>
  <si>
    <t>FIORERIA BEATRICE</t>
  </si>
  <si>
    <t xml:space="preserve">65              </t>
  </si>
  <si>
    <t>FIS FABBRICA IT.SEMAFORI SRL</t>
  </si>
  <si>
    <t>219/PA</t>
  </si>
  <si>
    <t>FONDAZIONE PIRANI-CREMONA</t>
  </si>
  <si>
    <t xml:space="preserve">4/71                          </t>
  </si>
  <si>
    <t>FRANCESCHINI RENATO</t>
  </si>
  <si>
    <t xml:space="preserve">02/2015/E       </t>
  </si>
  <si>
    <t xml:space="preserve">12/2015/E       </t>
  </si>
  <si>
    <t>14/2016/E</t>
  </si>
  <si>
    <t>FRANCO &amp; ZOPPELLO SAS</t>
  </si>
  <si>
    <t xml:space="preserve">SP0000059                     </t>
  </si>
  <si>
    <t>FRIGOVENETA SRL</t>
  </si>
  <si>
    <t>12</t>
  </si>
  <si>
    <t xml:space="preserve">7                             </t>
  </si>
  <si>
    <t>FUSINA BORTOLO</t>
  </si>
  <si>
    <t>000001-2016-FE</t>
  </si>
  <si>
    <t>G.A.M. GonzaArredi Montessori srl</t>
  </si>
  <si>
    <t xml:space="preserve">FVIPA15-000418                </t>
  </si>
  <si>
    <t>GA EUROPA AZZARONI SAS</t>
  </si>
  <si>
    <t>315</t>
  </si>
  <si>
    <t>GAM INFORMATICA SRL</t>
  </si>
  <si>
    <t xml:space="preserve">341             </t>
  </si>
  <si>
    <t xml:space="preserve">342             </t>
  </si>
  <si>
    <t>GAMBINO MICHELE</t>
  </si>
  <si>
    <t xml:space="preserve">417             </t>
  </si>
  <si>
    <t>10660/2</t>
  </si>
  <si>
    <t>GASCOM SPA</t>
  </si>
  <si>
    <t xml:space="preserve">159159/2        </t>
  </si>
  <si>
    <t xml:space="preserve">22186                         </t>
  </si>
  <si>
    <t xml:space="preserve">22187                         </t>
  </si>
  <si>
    <t xml:space="preserve">22188                         </t>
  </si>
  <si>
    <t xml:space="preserve">22189                         </t>
  </si>
  <si>
    <t>GASENERGIA  srl</t>
  </si>
  <si>
    <t>1/EL</t>
  </si>
  <si>
    <t xml:space="preserve">1007            </t>
  </si>
  <si>
    <t xml:space="preserve">1008            </t>
  </si>
  <si>
    <t xml:space="preserve">1009            </t>
  </si>
  <si>
    <t xml:space="preserve">1021            </t>
  </si>
  <si>
    <t xml:space="preserve">1065            </t>
  </si>
  <si>
    <t xml:space="preserve">3/EL                          </t>
  </si>
  <si>
    <t xml:space="preserve">3774            </t>
  </si>
  <si>
    <t xml:space="preserve">459             </t>
  </si>
  <si>
    <t xml:space="preserve">739             </t>
  </si>
  <si>
    <t xml:space="preserve">809             </t>
  </si>
  <si>
    <t xml:space="preserve">879             </t>
  </si>
  <si>
    <t>GI GROUP SPA</t>
  </si>
  <si>
    <t xml:space="preserve">89295           </t>
  </si>
  <si>
    <t>GIANNI BOTTER SNC</t>
  </si>
  <si>
    <t xml:space="preserve">119             </t>
  </si>
  <si>
    <t>GIARETTA FEDERICO</t>
  </si>
  <si>
    <t>Giuseppe Olivotti s.c.s. societÃ  cooperativa ONLUS</t>
  </si>
  <si>
    <t>111/E</t>
  </si>
  <si>
    <t>145/E</t>
  </si>
  <si>
    <t>177/E</t>
  </si>
  <si>
    <t>202/E</t>
  </si>
  <si>
    <t>228/E</t>
  </si>
  <si>
    <t>288/E</t>
  </si>
  <si>
    <t>49/E</t>
  </si>
  <si>
    <t>81/E</t>
  </si>
  <si>
    <t>GLOBAL POWER SPA</t>
  </si>
  <si>
    <t xml:space="preserve">19801           </t>
  </si>
  <si>
    <t xml:space="preserve">21164           </t>
  </si>
  <si>
    <t xml:space="preserve">444             </t>
  </si>
  <si>
    <t xml:space="preserve">472             </t>
  </si>
  <si>
    <t>GNES PERDOMENICOCO</t>
  </si>
  <si>
    <t>Grafiche E.Gaspari srl</t>
  </si>
  <si>
    <t>07514</t>
  </si>
  <si>
    <t xml:space="preserve">08539                         </t>
  </si>
  <si>
    <t>10452</t>
  </si>
  <si>
    <t xml:space="preserve">21054                         </t>
  </si>
  <si>
    <t>GSE SPA</t>
  </si>
  <si>
    <t xml:space="preserve">1021                          </t>
  </si>
  <si>
    <t>10516</t>
  </si>
  <si>
    <t>10517</t>
  </si>
  <si>
    <t>11473</t>
  </si>
  <si>
    <t>11474</t>
  </si>
  <si>
    <t>1186</t>
  </si>
  <si>
    <t>1187</t>
  </si>
  <si>
    <t>12673</t>
  </si>
  <si>
    <t>12674</t>
  </si>
  <si>
    <t>13419</t>
  </si>
  <si>
    <t xml:space="preserve">156                           </t>
  </si>
  <si>
    <t xml:space="preserve">157                           </t>
  </si>
  <si>
    <t>19282</t>
  </si>
  <si>
    <t>19283</t>
  </si>
  <si>
    <t>19616</t>
  </si>
  <si>
    <t>20027</t>
  </si>
  <si>
    <t>20028</t>
  </si>
  <si>
    <t>22192</t>
  </si>
  <si>
    <t>22193</t>
  </si>
  <si>
    <t>2230</t>
  </si>
  <si>
    <t>2231</t>
  </si>
  <si>
    <t>22785</t>
  </si>
  <si>
    <t>22786</t>
  </si>
  <si>
    <t xml:space="preserve">24144                         </t>
  </si>
  <si>
    <t xml:space="preserve">24145                         </t>
  </si>
  <si>
    <t>24412</t>
  </si>
  <si>
    <t>24413</t>
  </si>
  <si>
    <t xml:space="preserve">25046                         </t>
  </si>
  <si>
    <t xml:space="preserve">25047                         </t>
  </si>
  <si>
    <t>275</t>
  </si>
  <si>
    <t>276</t>
  </si>
  <si>
    <t>2825</t>
  </si>
  <si>
    <t xml:space="preserve">5087                          </t>
  </si>
  <si>
    <t>HILTI ITALIA SPA</t>
  </si>
  <si>
    <t xml:space="preserve">29595           </t>
  </si>
  <si>
    <t xml:space="preserve">36410           </t>
  </si>
  <si>
    <t>I.T.C. SRL</t>
  </si>
  <si>
    <t xml:space="preserve">3849            </t>
  </si>
  <si>
    <t>IDROTECNO DI PIOTTO</t>
  </si>
  <si>
    <t>4/PA</t>
  </si>
  <si>
    <t>IMPRESA PACCANI SPA</t>
  </si>
  <si>
    <t>INFOPLUS SRL</t>
  </si>
  <si>
    <t xml:space="preserve">112             </t>
  </si>
  <si>
    <t>ING Bank N.V. - Milan Branch</t>
  </si>
  <si>
    <t>V2P/16580070</t>
  </si>
  <si>
    <t>V2P/16580095</t>
  </si>
  <si>
    <t>V2P/16580096</t>
  </si>
  <si>
    <t>V2P/16580153</t>
  </si>
  <si>
    <t>ING LEASE SPA</t>
  </si>
  <si>
    <t xml:space="preserve">124106          </t>
  </si>
  <si>
    <t xml:space="preserve">15006485        </t>
  </si>
  <si>
    <t>V2 /16325672</t>
  </si>
  <si>
    <t xml:space="preserve">V2P/15580141    </t>
  </si>
  <si>
    <t xml:space="preserve">V2P/15580292                  </t>
  </si>
  <si>
    <t xml:space="preserve">V2P/15580319                  </t>
  </si>
  <si>
    <t xml:space="preserve">V2P/15580320                  </t>
  </si>
  <si>
    <t>INRETE SRL</t>
  </si>
  <si>
    <t>000001-2016-PA</t>
  </si>
  <si>
    <t>000002-2016-PA</t>
  </si>
  <si>
    <t>000004-2016-PA</t>
  </si>
  <si>
    <t>000005-2016-PA</t>
  </si>
  <si>
    <t>000006-2016-PA</t>
  </si>
  <si>
    <t>000007-2016-PA</t>
  </si>
  <si>
    <t>INTERAZIONE SRL</t>
  </si>
  <si>
    <t xml:space="preserve">203             </t>
  </si>
  <si>
    <t xml:space="preserve">365             </t>
  </si>
  <si>
    <t xml:space="preserve">597             </t>
  </si>
  <si>
    <t xml:space="preserve">714             </t>
  </si>
  <si>
    <t>IPCOMPANY SPA</t>
  </si>
  <si>
    <t>19</t>
  </si>
  <si>
    <t>25</t>
  </si>
  <si>
    <t>30</t>
  </si>
  <si>
    <t>37</t>
  </si>
  <si>
    <t xml:space="preserve">39                            </t>
  </si>
  <si>
    <t xml:space="preserve">44                            </t>
  </si>
  <si>
    <t>44</t>
  </si>
  <si>
    <t>45</t>
  </si>
  <si>
    <t>57</t>
  </si>
  <si>
    <t>IPSOA EDITORE SRL</t>
  </si>
  <si>
    <t xml:space="preserve">21646904        </t>
  </si>
  <si>
    <t xml:space="preserve">23085249        </t>
  </si>
  <si>
    <t>IPZS SRL</t>
  </si>
  <si>
    <t>1218/E</t>
  </si>
  <si>
    <t xml:space="preserve">3739            </t>
  </si>
  <si>
    <t xml:space="preserve">9019            </t>
  </si>
  <si>
    <t>IRCO SRL</t>
  </si>
  <si>
    <t>10</t>
  </si>
  <si>
    <t>14</t>
  </si>
  <si>
    <t xml:space="preserve">15                            </t>
  </si>
  <si>
    <t xml:space="preserve">358             </t>
  </si>
  <si>
    <t>ISE SRL</t>
  </si>
  <si>
    <t>329</t>
  </si>
  <si>
    <t>IST.POLIGRAFICO ZECCA STATO</t>
  </si>
  <si>
    <t xml:space="preserve">13116           </t>
  </si>
  <si>
    <t xml:space="preserve">3173            </t>
  </si>
  <si>
    <t xml:space="preserve">491             </t>
  </si>
  <si>
    <t xml:space="preserve">6275/13         </t>
  </si>
  <si>
    <t>IST.PUBB.BIBLIOTECA BERTOLIANA</t>
  </si>
  <si>
    <t xml:space="preserve">123/558                       </t>
  </si>
  <si>
    <t>149/558</t>
  </si>
  <si>
    <t>51/558</t>
  </si>
  <si>
    <t>IST.SERV.ASS.CIMA COLBACCHINI</t>
  </si>
  <si>
    <t>1108</t>
  </si>
  <si>
    <t>143</t>
  </si>
  <si>
    <t>1981</t>
  </si>
  <si>
    <t>2459</t>
  </si>
  <si>
    <t>2969</t>
  </si>
  <si>
    <t>4230</t>
  </si>
  <si>
    <t>632</t>
  </si>
  <si>
    <t>7062</t>
  </si>
  <si>
    <t>ITALGAS</t>
  </si>
  <si>
    <t xml:space="preserve">40211           </t>
  </si>
  <si>
    <t>Italia Oggi Editori -Erinne srl</t>
  </si>
  <si>
    <t xml:space="preserve">386/ad          </t>
  </si>
  <si>
    <t>ITALIAN GARDEN</t>
  </si>
  <si>
    <t xml:space="preserve">94/10                         </t>
  </si>
  <si>
    <t>JUST ITALIA SRL</t>
  </si>
  <si>
    <t xml:space="preserve">2000894         </t>
  </si>
  <si>
    <t>KIBERNETES SRL</t>
  </si>
  <si>
    <t>0000073 / PAE</t>
  </si>
  <si>
    <t>0000074 / PAE</t>
  </si>
  <si>
    <t>0000075 / PAE</t>
  </si>
  <si>
    <t>0000087 / PAE</t>
  </si>
  <si>
    <t>0000121 / PAE</t>
  </si>
  <si>
    <t>0000692 / PAE</t>
  </si>
  <si>
    <t>0000694 / PAE</t>
  </si>
  <si>
    <t>0000696 / PAE</t>
  </si>
  <si>
    <t>KYOCERA DOCUMENT SOLUTUONS ITALIA SPA</t>
  </si>
  <si>
    <t>1010338017</t>
  </si>
  <si>
    <t>1010354997</t>
  </si>
  <si>
    <t>1010371218</t>
  </si>
  <si>
    <t>L'AUTOINDUSTRIALE SRL</t>
  </si>
  <si>
    <t xml:space="preserve">14/f/15                       </t>
  </si>
  <si>
    <t>14/f/16</t>
  </si>
  <si>
    <t>15/f/16</t>
  </si>
  <si>
    <t>19/f/16</t>
  </si>
  <si>
    <t>20/f/16</t>
  </si>
  <si>
    <t xml:space="preserve">22/f/15                       </t>
  </si>
  <si>
    <t xml:space="preserve">44              </t>
  </si>
  <si>
    <t xml:space="preserve">9/S                           </t>
  </si>
  <si>
    <t>L'IMMAGINE</t>
  </si>
  <si>
    <t>L.S. SRL</t>
  </si>
  <si>
    <t xml:space="preserve">6018            </t>
  </si>
  <si>
    <t>LA SPIGA SNC</t>
  </si>
  <si>
    <t>LA TIPOGRAFICA DI E.BROTTO SNC</t>
  </si>
  <si>
    <t xml:space="preserve">132             </t>
  </si>
  <si>
    <t xml:space="preserve">463             </t>
  </si>
  <si>
    <t>LEDA SRL</t>
  </si>
  <si>
    <t xml:space="preserve">FATTPA 3_15                   </t>
  </si>
  <si>
    <t>LIBRERIA PALAZZO ROBERTI</t>
  </si>
  <si>
    <t xml:space="preserve">12097           </t>
  </si>
  <si>
    <t>40071</t>
  </si>
  <si>
    <t xml:space="preserve">40131                         </t>
  </si>
  <si>
    <t>40142</t>
  </si>
  <si>
    <t>LINDA DI ANDRIOLO VLADIMIRO</t>
  </si>
  <si>
    <t>374</t>
  </si>
  <si>
    <t>Livio campagnolo</t>
  </si>
  <si>
    <t>2/PA</t>
  </si>
  <si>
    <t>LORELEY S.R.L.</t>
  </si>
  <si>
    <t xml:space="preserve">538             </t>
  </si>
  <si>
    <t>LOVISETTO MARCO</t>
  </si>
  <si>
    <t xml:space="preserve">A1                            </t>
  </si>
  <si>
    <t>MADI GROUP SRL</t>
  </si>
  <si>
    <t xml:space="preserve">0002681                       </t>
  </si>
  <si>
    <t>MAGGIOLI SPA</t>
  </si>
  <si>
    <t>0002127378</t>
  </si>
  <si>
    <t xml:space="preserve">10224           </t>
  </si>
  <si>
    <t>MARCHIORI STEFANO</t>
  </si>
  <si>
    <t>MARCON GIORGIO</t>
  </si>
  <si>
    <t>MARIN &amp; ALESSI s.n.c.</t>
  </si>
  <si>
    <t xml:space="preserve">92              </t>
  </si>
  <si>
    <t>MARINELLO UGO</t>
  </si>
  <si>
    <t xml:space="preserve">04-2015         </t>
  </si>
  <si>
    <t>MARTINI APERTURE AUTOMATICHE</t>
  </si>
  <si>
    <t>3/E</t>
  </si>
  <si>
    <t xml:space="preserve">552             </t>
  </si>
  <si>
    <t>MBISINELLA SRLS</t>
  </si>
  <si>
    <t>01/PA</t>
  </si>
  <si>
    <t xml:space="preserve">1                             </t>
  </si>
  <si>
    <t>MEGAPHARMA OSPEDALIERA SRL</t>
  </si>
  <si>
    <t>903</t>
  </si>
  <si>
    <t>MELILLO SERVIZI AMBIENTALI E CIMITERIALI SRL</t>
  </si>
  <si>
    <t>1617</t>
  </si>
  <si>
    <t>3231</t>
  </si>
  <si>
    <t>3309</t>
  </si>
  <si>
    <t>3334</t>
  </si>
  <si>
    <t>3431</t>
  </si>
  <si>
    <t>3571</t>
  </si>
  <si>
    <t>3647</t>
  </si>
  <si>
    <t>3746</t>
  </si>
  <si>
    <t>3826</t>
  </si>
  <si>
    <t>3911</t>
  </si>
  <si>
    <t>3928</t>
  </si>
  <si>
    <t>METALTRE SRL</t>
  </si>
  <si>
    <t xml:space="preserve">10112           </t>
  </si>
  <si>
    <t>MICHIELAN PRIMO</t>
  </si>
  <si>
    <t xml:space="preserve">168             </t>
  </si>
  <si>
    <t>MYO srl</t>
  </si>
  <si>
    <t>2040/150031796</t>
  </si>
  <si>
    <t>NEOPOST ITALIA SRL</t>
  </si>
  <si>
    <t>15008660</t>
  </si>
  <si>
    <t>16002992</t>
  </si>
  <si>
    <t>Neopost Rental Italia Srl</t>
  </si>
  <si>
    <t>2015.9244</t>
  </si>
  <si>
    <t>new soft snc</t>
  </si>
  <si>
    <t>0020/2016</t>
  </si>
  <si>
    <t xml:space="preserve">51              </t>
  </si>
  <si>
    <t>NOVAPRINT SRL</t>
  </si>
  <si>
    <t>NUOVA GRAFICA ROSSANESE</t>
  </si>
  <si>
    <t xml:space="preserve">190             </t>
  </si>
  <si>
    <t xml:space="preserve">216             </t>
  </si>
  <si>
    <t xml:space="preserve">59              </t>
  </si>
  <si>
    <t>OFFICE SYSTEM SRL</t>
  </si>
  <si>
    <t xml:space="preserve">225             </t>
  </si>
  <si>
    <t>OLIVETTI SPA</t>
  </si>
  <si>
    <t>0000000820</t>
  </si>
  <si>
    <t>0000005550</t>
  </si>
  <si>
    <t>0000005551</t>
  </si>
  <si>
    <t>0000008402</t>
  </si>
  <si>
    <t>0000010840</t>
  </si>
  <si>
    <t>0000012885</t>
  </si>
  <si>
    <t>0000014554</t>
  </si>
  <si>
    <t>0000016752</t>
  </si>
  <si>
    <t>0000018287</t>
  </si>
  <si>
    <t>1135906693</t>
  </si>
  <si>
    <t>1135909646</t>
  </si>
  <si>
    <t>1136901054</t>
  </si>
  <si>
    <t>1136904105</t>
  </si>
  <si>
    <t>1136906212</t>
  </si>
  <si>
    <t>1136907425</t>
  </si>
  <si>
    <t>ONGARO DISINFESTAZIONI</t>
  </si>
  <si>
    <t xml:space="preserve">9 PA                          </t>
  </si>
  <si>
    <t>OPEN SOFTWARE SRL</t>
  </si>
  <si>
    <t xml:space="preserve">2840            </t>
  </si>
  <si>
    <t xml:space="preserve">338             </t>
  </si>
  <si>
    <t>ORTOLANI ALBERTO (DI TERRIBILE LUCIA)</t>
  </si>
  <si>
    <t xml:space="preserve">91              </t>
  </si>
  <si>
    <t>PAROLIN FRANCESCO</t>
  </si>
  <si>
    <t xml:space="preserve">7               </t>
  </si>
  <si>
    <t>PEGORARO SNC</t>
  </si>
  <si>
    <t>PIEMME SPA CONC.PUBBLICITA'</t>
  </si>
  <si>
    <t>VE0034912015</t>
  </si>
  <si>
    <t>POSTE ITALIANE</t>
  </si>
  <si>
    <t>8016038235</t>
  </si>
  <si>
    <t>8016038307</t>
  </si>
  <si>
    <t>8016055923</t>
  </si>
  <si>
    <t>8016072129</t>
  </si>
  <si>
    <t>8016087189</t>
  </si>
  <si>
    <t>8016106583</t>
  </si>
  <si>
    <t>8016120486</t>
  </si>
  <si>
    <t>8016121732</t>
  </si>
  <si>
    <t>8716086586</t>
  </si>
  <si>
    <t>8716086854</t>
  </si>
  <si>
    <t>8716116387</t>
  </si>
  <si>
    <t>8716158222</t>
  </si>
  <si>
    <t>8716186550</t>
  </si>
  <si>
    <t>8716216559</t>
  </si>
  <si>
    <t>8716242641</t>
  </si>
  <si>
    <t>8716247035</t>
  </si>
  <si>
    <t>PROCED SRL</t>
  </si>
  <si>
    <t>002427</t>
  </si>
  <si>
    <t>PROVASI &amp; MARTIN STUDIO ASSOCIATO</t>
  </si>
  <si>
    <t>02/2016</t>
  </si>
  <si>
    <t>RCS MEDIAGROUP SPA</t>
  </si>
  <si>
    <t xml:space="preserve">2015047251                    </t>
  </si>
  <si>
    <t xml:space="preserve">2015048323                    </t>
  </si>
  <si>
    <t xml:space="preserve">2015048324                    </t>
  </si>
  <si>
    <t>2016030774</t>
  </si>
  <si>
    <t>REGINATO ENRICO</t>
  </si>
  <si>
    <t xml:space="preserve">3               </t>
  </si>
  <si>
    <t xml:space="preserve">REGIONE DEL VENETO </t>
  </si>
  <si>
    <t xml:space="preserve">1379            </t>
  </si>
  <si>
    <t>RIVA NUOVA SRL</t>
  </si>
  <si>
    <t xml:space="preserve">198             </t>
  </si>
  <si>
    <t>ROSSIDUE NORD SNC</t>
  </si>
  <si>
    <t>19/PA</t>
  </si>
  <si>
    <t>7/PA</t>
  </si>
  <si>
    <t>SACEP INTERNATIONAL S.R.L.</t>
  </si>
  <si>
    <t>150061/02</t>
  </si>
  <si>
    <t>150069/02</t>
  </si>
  <si>
    <t>180030/02</t>
  </si>
  <si>
    <t>SACEP SRL</t>
  </si>
  <si>
    <t xml:space="preserve">1388            </t>
  </si>
  <si>
    <t>SANDU SRLS</t>
  </si>
  <si>
    <t>2-PA</t>
  </si>
  <si>
    <t>SARTOR LEGNAMI s.r.l.</t>
  </si>
  <si>
    <t xml:space="preserve">1172            </t>
  </si>
  <si>
    <t>SCAPIN CARLA ALBERTA</t>
  </si>
  <si>
    <t>2PA</t>
  </si>
  <si>
    <t>SCAPIN MATTIA</t>
  </si>
  <si>
    <t>SEAT PAGINE GIALLE SPA</t>
  </si>
  <si>
    <t xml:space="preserve">345             </t>
  </si>
  <si>
    <t>SELMABIPIEMME LEASING SPA</t>
  </si>
  <si>
    <t>V2P/2016/16000098</t>
  </si>
  <si>
    <t>V2P/2016/16000367</t>
  </si>
  <si>
    <t>Servizi sociali La Goccia s.c.s.a r.l.</t>
  </si>
  <si>
    <t>457/PA</t>
  </si>
  <si>
    <t>508/PA</t>
  </si>
  <si>
    <t>SESA INFORMATICA SRL</t>
  </si>
  <si>
    <t>SET SRL</t>
  </si>
  <si>
    <t xml:space="preserve">81                            </t>
  </si>
  <si>
    <t>SHOP OFFICE DI DEL PIN CLAUDIO</t>
  </si>
  <si>
    <t xml:space="preserve">000257-2015- FE               </t>
  </si>
  <si>
    <t>SIAE</t>
  </si>
  <si>
    <t>1615012506</t>
  </si>
  <si>
    <t>SINERGIE SPA</t>
  </si>
  <si>
    <t>331600000429</t>
  </si>
  <si>
    <t>331600001072</t>
  </si>
  <si>
    <t>331600001073</t>
  </si>
  <si>
    <t>331600001074</t>
  </si>
  <si>
    <t>331600001075</t>
  </si>
  <si>
    <t>331600001076</t>
  </si>
  <si>
    <t>331600001077</t>
  </si>
  <si>
    <t>331600001078</t>
  </si>
  <si>
    <t>331600001079</t>
  </si>
  <si>
    <t xml:space="preserve">902223                        </t>
  </si>
  <si>
    <t xml:space="preserve">902416                        </t>
  </si>
  <si>
    <t xml:space="preserve">902417                        </t>
  </si>
  <si>
    <t xml:space="preserve">902418                        </t>
  </si>
  <si>
    <t xml:space="preserve">902419                        </t>
  </si>
  <si>
    <t xml:space="preserve">902420                        </t>
  </si>
  <si>
    <t xml:space="preserve">902421                        </t>
  </si>
  <si>
    <t xml:space="preserve">902422                        </t>
  </si>
  <si>
    <t>SOLUZIONE SRL</t>
  </si>
  <si>
    <t xml:space="preserve">1229            </t>
  </si>
  <si>
    <t>2.326</t>
  </si>
  <si>
    <t>2.513</t>
  </si>
  <si>
    <t xml:space="preserve">546             </t>
  </si>
  <si>
    <t>SPRINT OFFICE SRL</t>
  </si>
  <si>
    <t>10/</t>
  </si>
  <si>
    <t>ST.LEG.ASS.SEGANTINI LORIGIOLA</t>
  </si>
  <si>
    <t>STRAPPAZZON MORENO</t>
  </si>
  <si>
    <t>STU.LEG.ZAMBELLI E TASSETTO</t>
  </si>
  <si>
    <t xml:space="preserve">306             </t>
  </si>
  <si>
    <t>STUDIO ARCH. MINO CAMPANA</t>
  </si>
  <si>
    <t>STUDIO IDEA 82 SAS</t>
  </si>
  <si>
    <t xml:space="preserve">1322            </t>
  </si>
  <si>
    <t xml:space="preserve">1429            </t>
  </si>
  <si>
    <t xml:space="preserve">1912            </t>
  </si>
  <si>
    <t xml:space="preserve">34              </t>
  </si>
  <si>
    <t xml:space="preserve">439             </t>
  </si>
  <si>
    <t xml:space="preserve">49              </t>
  </si>
  <si>
    <t xml:space="preserve">61              </t>
  </si>
  <si>
    <t xml:space="preserve">684             </t>
  </si>
  <si>
    <t xml:space="preserve">697             </t>
  </si>
  <si>
    <t xml:space="preserve">742             </t>
  </si>
  <si>
    <t>STUDIO LEGALE MANZI E ASSOCIAT</t>
  </si>
  <si>
    <t xml:space="preserve">777             </t>
  </si>
  <si>
    <t>STUDIO SIMIONATO</t>
  </si>
  <si>
    <t xml:space="preserve">000010-2015-PA                </t>
  </si>
  <si>
    <t>STUDIO TEC.ASSOC.ALESSI &amp; BISI</t>
  </si>
  <si>
    <t>08</t>
  </si>
  <si>
    <t>STUDIO TECNICO ASSOC.LAZZ.SEMB</t>
  </si>
  <si>
    <t>SUNTECO  SRL</t>
  </si>
  <si>
    <t xml:space="preserve">251                           </t>
  </si>
  <si>
    <t>SUPERBETON SPA</t>
  </si>
  <si>
    <t xml:space="preserve">1068                          </t>
  </si>
  <si>
    <t>1138</t>
  </si>
  <si>
    <t>590</t>
  </si>
  <si>
    <t>898</t>
  </si>
  <si>
    <t>SUPERMERCATO GEREMIA SNC</t>
  </si>
  <si>
    <t xml:space="preserve">2               </t>
  </si>
  <si>
    <t>T.E.S. SPA</t>
  </si>
  <si>
    <t>465PA</t>
  </si>
  <si>
    <t xml:space="preserve">485PA                         </t>
  </si>
  <si>
    <t>533PA</t>
  </si>
  <si>
    <t>556PA</t>
  </si>
  <si>
    <t>632PA</t>
  </si>
  <si>
    <t>TELECOM ITALIA SPA</t>
  </si>
  <si>
    <t xml:space="preserve">1312043         </t>
  </si>
  <si>
    <t xml:space="preserve">1312877         </t>
  </si>
  <si>
    <t xml:space="preserve">1347045         </t>
  </si>
  <si>
    <t xml:space="preserve">16347           </t>
  </si>
  <si>
    <t xml:space="preserve">200064          </t>
  </si>
  <si>
    <t xml:space="preserve">23159           </t>
  </si>
  <si>
    <t xml:space="preserve">266913          </t>
  </si>
  <si>
    <t xml:space="preserve">296807          </t>
  </si>
  <si>
    <t xml:space="preserve">296810          </t>
  </si>
  <si>
    <t xml:space="preserve">296889          </t>
  </si>
  <si>
    <t xml:space="preserve">296890          </t>
  </si>
  <si>
    <t xml:space="preserve">296891          </t>
  </si>
  <si>
    <t xml:space="preserve">296892          </t>
  </si>
  <si>
    <t xml:space="preserve">296893          </t>
  </si>
  <si>
    <t xml:space="preserve">296894          </t>
  </si>
  <si>
    <t xml:space="preserve">296895          </t>
  </si>
  <si>
    <t xml:space="preserve">296896          </t>
  </si>
  <si>
    <t xml:space="preserve">296897          </t>
  </si>
  <si>
    <t xml:space="preserve">296901          </t>
  </si>
  <si>
    <t xml:space="preserve">296902          </t>
  </si>
  <si>
    <t xml:space="preserve">296903          </t>
  </si>
  <si>
    <t xml:space="preserve">296905          </t>
  </si>
  <si>
    <t xml:space="preserve">296906          </t>
  </si>
  <si>
    <t xml:space="preserve">296909          </t>
  </si>
  <si>
    <t xml:space="preserve">296911          </t>
  </si>
  <si>
    <t xml:space="preserve">296912          </t>
  </si>
  <si>
    <t xml:space="preserve">296915          </t>
  </si>
  <si>
    <t xml:space="preserve">296917          </t>
  </si>
  <si>
    <t xml:space="preserve">296918          </t>
  </si>
  <si>
    <t xml:space="preserve">296921          </t>
  </si>
  <si>
    <t xml:space="preserve">296922          </t>
  </si>
  <si>
    <t xml:space="preserve">296924          </t>
  </si>
  <si>
    <t xml:space="preserve">29882           </t>
  </si>
  <si>
    <t xml:space="preserve">3802            </t>
  </si>
  <si>
    <t xml:space="preserve">3808934         </t>
  </si>
  <si>
    <t xml:space="preserve">3844            </t>
  </si>
  <si>
    <t xml:space="preserve">400063          </t>
  </si>
  <si>
    <t xml:space="preserve">41763521        </t>
  </si>
  <si>
    <t xml:space="preserve">582529          </t>
  </si>
  <si>
    <t>7X00812256</t>
  </si>
  <si>
    <t>7X01583763</t>
  </si>
  <si>
    <t>7X02414831</t>
  </si>
  <si>
    <t>7X02833387</t>
  </si>
  <si>
    <t xml:space="preserve">7X05379182                    </t>
  </si>
  <si>
    <t>8E00133582</t>
  </si>
  <si>
    <t>8E00133764</t>
  </si>
  <si>
    <t>8E00134121</t>
  </si>
  <si>
    <t>8E00136201</t>
  </si>
  <si>
    <t>8E00136717</t>
  </si>
  <si>
    <t>8E00136751</t>
  </si>
  <si>
    <t>8E00137426</t>
  </si>
  <si>
    <t>8E00137499</t>
  </si>
  <si>
    <t>8E00137745</t>
  </si>
  <si>
    <t>8E00138113</t>
  </si>
  <si>
    <t>8E00138363</t>
  </si>
  <si>
    <t>8E00138388</t>
  </si>
  <si>
    <t>8E00138567</t>
  </si>
  <si>
    <t>8E00138971</t>
  </si>
  <si>
    <t>8E00139030</t>
  </si>
  <si>
    <t>8E00139099</t>
  </si>
  <si>
    <t>8E00139332</t>
  </si>
  <si>
    <t>8E00139720</t>
  </si>
  <si>
    <t>8E00140052</t>
  </si>
  <si>
    <t>8E00140361</t>
  </si>
  <si>
    <t>8E00141503</t>
  </si>
  <si>
    <t>8E00142981</t>
  </si>
  <si>
    <t>8E00368920</t>
  </si>
  <si>
    <t>8E00369361</t>
  </si>
  <si>
    <t>8E00369427</t>
  </si>
  <si>
    <t>8E00370906</t>
  </si>
  <si>
    <t>8E00370915</t>
  </si>
  <si>
    <t>8E00370920</t>
  </si>
  <si>
    <t>8E00371826</t>
  </si>
  <si>
    <t>8E00372058</t>
  </si>
  <si>
    <t>8E00372664</t>
  </si>
  <si>
    <t>8E00372713</t>
  </si>
  <si>
    <t>8E00372727</t>
  </si>
  <si>
    <t>8E00373064</t>
  </si>
  <si>
    <t>8E00373241</t>
  </si>
  <si>
    <t>8E00373857</t>
  </si>
  <si>
    <t>8E00373934</t>
  </si>
  <si>
    <t>8E00375092</t>
  </si>
  <si>
    <t>8E00375512</t>
  </si>
  <si>
    <t>8E00376379</t>
  </si>
  <si>
    <t>8E00377058</t>
  </si>
  <si>
    <t>8E00377061</t>
  </si>
  <si>
    <t>8E00377662</t>
  </si>
  <si>
    <t>8E00584190</t>
  </si>
  <si>
    <t>8E00584873</t>
  </si>
  <si>
    <t>8E00585711</t>
  </si>
  <si>
    <t>8E00586549</t>
  </si>
  <si>
    <t>8E00586695</t>
  </si>
  <si>
    <t>8E00586872</t>
  </si>
  <si>
    <t>8E00587023</t>
  </si>
  <si>
    <t>8E00587114</t>
  </si>
  <si>
    <t>8E00587409</t>
  </si>
  <si>
    <t>8E00588117</t>
  </si>
  <si>
    <t>8E00588252</t>
  </si>
  <si>
    <t>8E00588569</t>
  </si>
  <si>
    <t>8E00589556</t>
  </si>
  <si>
    <t>8E00589911</t>
  </si>
  <si>
    <t>8E00590242</t>
  </si>
  <si>
    <t>8E00590327</t>
  </si>
  <si>
    <t>8E00590695</t>
  </si>
  <si>
    <t>8E00590699</t>
  </si>
  <si>
    <t>8E00591472</t>
  </si>
  <si>
    <t>8E00591735</t>
  </si>
  <si>
    <t>8E00592802</t>
  </si>
  <si>
    <t>8E00806801</t>
  </si>
  <si>
    <t>8E00807090</t>
  </si>
  <si>
    <t>8E00807208</t>
  </si>
  <si>
    <t>8E00808107</t>
  </si>
  <si>
    <t>8E00808244</t>
  </si>
  <si>
    <t>8E00808271</t>
  </si>
  <si>
    <t>8E00808646</t>
  </si>
  <si>
    <t>8E00809278</t>
  </si>
  <si>
    <t>8E00809435</t>
  </si>
  <si>
    <t>8E00809783</t>
  </si>
  <si>
    <t>8E00810072</t>
  </si>
  <si>
    <t>8E00810186</t>
  </si>
  <si>
    <t>8E00810542</t>
  </si>
  <si>
    <t>8E00810931</t>
  </si>
  <si>
    <t>8E00811397</t>
  </si>
  <si>
    <t>8E00811444</t>
  </si>
  <si>
    <t>8E00811917</t>
  </si>
  <si>
    <t>8E00812198</t>
  </si>
  <si>
    <t>8E00812388</t>
  </si>
  <si>
    <t>8E00812484</t>
  </si>
  <si>
    <t>8E00813052</t>
  </si>
  <si>
    <t>8E00813762</t>
  </si>
  <si>
    <t>8E00815032</t>
  </si>
  <si>
    <t>8E00815201</t>
  </si>
  <si>
    <t>8E00815202</t>
  </si>
  <si>
    <t xml:space="preserve">8E01342402                    </t>
  </si>
  <si>
    <t xml:space="preserve">8E01342830                    </t>
  </si>
  <si>
    <t xml:space="preserve">8E01342998                    </t>
  </si>
  <si>
    <t xml:space="preserve">8E01343249                    </t>
  </si>
  <si>
    <t xml:space="preserve">8E01343564                    </t>
  </si>
  <si>
    <t xml:space="preserve">8E01343781                    </t>
  </si>
  <si>
    <t xml:space="preserve">8E01344142                    </t>
  </si>
  <si>
    <t xml:space="preserve">8E01344168                    </t>
  </si>
  <si>
    <t xml:space="preserve">8E01344177                    </t>
  </si>
  <si>
    <t xml:space="preserve">8E01344197                    </t>
  </si>
  <si>
    <t xml:space="preserve">8E01344421                    </t>
  </si>
  <si>
    <t xml:space="preserve">8E01344495                    </t>
  </si>
  <si>
    <t xml:space="preserve">8E01344712                    </t>
  </si>
  <si>
    <t xml:space="preserve">8E01345113                    </t>
  </si>
  <si>
    <t>8E01345185</t>
  </si>
  <si>
    <t xml:space="preserve">8E01345417                    </t>
  </si>
  <si>
    <t xml:space="preserve">8E01346844                    </t>
  </si>
  <si>
    <t xml:space="preserve">8E01347930                    </t>
  </si>
  <si>
    <t xml:space="preserve">8E01347997                    </t>
  </si>
  <si>
    <t xml:space="preserve">8E01349107                    </t>
  </si>
  <si>
    <t xml:space="preserve">8E01349296                    </t>
  </si>
  <si>
    <t xml:space="preserve">8E01350132                    </t>
  </si>
  <si>
    <t xml:space="preserve">8E01350678                    </t>
  </si>
  <si>
    <t xml:space="preserve">8E01350815                    </t>
  </si>
  <si>
    <t xml:space="preserve">8E01351554                    </t>
  </si>
  <si>
    <t xml:space="preserve">8E01352190                    </t>
  </si>
  <si>
    <t xml:space="preserve">8E01437862      </t>
  </si>
  <si>
    <t xml:space="preserve">E00001173                     </t>
  </si>
  <si>
    <t xml:space="preserve">E00002184       </t>
  </si>
  <si>
    <t>TELELEASING SPA IN LIQUIDAZIONE</t>
  </si>
  <si>
    <t xml:space="preserve">V2P/2015/15000964             </t>
  </si>
  <si>
    <t xml:space="preserve">V2P/2015/15001537             </t>
  </si>
  <si>
    <t xml:space="preserve">V2P/2015/15002005             </t>
  </si>
  <si>
    <t>V2P/2016/16000065</t>
  </si>
  <si>
    <t>V2P/2016/16000448</t>
  </si>
  <si>
    <t>V2P/2016/16000811</t>
  </si>
  <si>
    <t>TELEPASS SPA</t>
  </si>
  <si>
    <t xml:space="preserve">75354815        </t>
  </si>
  <si>
    <t>TEODORA</t>
  </si>
  <si>
    <t>TESSAROLLO ELISEO LIVIO</t>
  </si>
  <si>
    <t>TIRO A SEGNO NAZIONALE</t>
  </si>
  <si>
    <t>TLF SRL</t>
  </si>
  <si>
    <t xml:space="preserve">188/PE/2015                   </t>
  </si>
  <si>
    <t>TOALBE DI TODESCO E C. SNC</t>
  </si>
  <si>
    <t xml:space="preserve">10000248        </t>
  </si>
  <si>
    <t>TODESCO WALTER</t>
  </si>
  <si>
    <t xml:space="preserve">90              </t>
  </si>
  <si>
    <t>TREVIGI SERVIZI SRL</t>
  </si>
  <si>
    <t xml:space="preserve">243             </t>
  </si>
  <si>
    <t xml:space="preserve">392             </t>
  </si>
  <si>
    <t>TREVISAN SNC</t>
  </si>
  <si>
    <t xml:space="preserve">2015220000007                 </t>
  </si>
  <si>
    <t>U.L.S.S. N. 3</t>
  </si>
  <si>
    <t xml:space="preserve">              032/19</t>
  </si>
  <si>
    <t xml:space="preserve">             021/379</t>
  </si>
  <si>
    <t xml:space="preserve">002/00665       </t>
  </si>
  <si>
    <t xml:space="preserve">3657            </t>
  </si>
  <si>
    <t>UNILIFT SRL</t>
  </si>
  <si>
    <t>100033</t>
  </si>
  <si>
    <t>Unione dell'Energia Alto Adige SocietÃ  Cooperativa</t>
  </si>
  <si>
    <t>RKPA-2016-53</t>
  </si>
  <si>
    <t>VERGATI SRL</t>
  </si>
  <si>
    <t xml:space="preserve">703             </t>
  </si>
  <si>
    <t>VERONESE TATIANA W-@ASY</t>
  </si>
  <si>
    <t xml:space="preserve">A2                            </t>
  </si>
  <si>
    <t xml:space="preserve">A3                            </t>
  </si>
  <si>
    <t>VIAGGI REBELLATO DI G. REBELLATO &amp; C. SNC</t>
  </si>
  <si>
    <t>10/PA</t>
  </si>
  <si>
    <t>24/PA</t>
  </si>
  <si>
    <t>25/PA</t>
  </si>
  <si>
    <t>48/PA</t>
  </si>
  <si>
    <t>65/PA</t>
  </si>
  <si>
    <t>66/PA</t>
  </si>
  <si>
    <t>85/PA</t>
  </si>
  <si>
    <t>89/PA</t>
  </si>
  <si>
    <t>9/PA</t>
  </si>
  <si>
    <t>91/PA</t>
  </si>
  <si>
    <t>92/PA</t>
  </si>
  <si>
    <t>VIAGGI REBELLATO SNC</t>
  </si>
  <si>
    <t xml:space="preserve">143             </t>
  </si>
  <si>
    <t xml:space="preserve">170             </t>
  </si>
  <si>
    <t xml:space="preserve">174             </t>
  </si>
  <si>
    <t xml:space="preserve">250             </t>
  </si>
  <si>
    <t>VIASANTI -Viasanti Lino snc</t>
  </si>
  <si>
    <t>2016-15</t>
  </si>
  <si>
    <t xml:space="preserve">PA-15-6                       </t>
  </si>
  <si>
    <t xml:space="preserve">PA-15-7                       </t>
  </si>
  <si>
    <t>PA-15-8</t>
  </si>
  <si>
    <t>PA-16-16</t>
  </si>
  <si>
    <t>PA-16-17</t>
  </si>
  <si>
    <t>PA-16-4</t>
  </si>
  <si>
    <t>PA-16-5</t>
  </si>
  <si>
    <t>ZAMBONINI RICCARDO</t>
  </si>
  <si>
    <t>ZANELLA LUCA</t>
  </si>
  <si>
    <t>FATTPA 17_16</t>
  </si>
  <si>
    <t>FATTPA 9_16</t>
  </si>
  <si>
    <t>ZANOTTO FRATELLI SNC</t>
  </si>
  <si>
    <t xml:space="preserve">259             </t>
  </si>
  <si>
    <t>ZUECH NICOLA</t>
  </si>
  <si>
    <t>da_pagare</t>
  </si>
  <si>
    <t>numerogiorni_datadoc</t>
  </si>
  <si>
    <t>Importo_X_giorni</t>
  </si>
  <si>
    <t>Importo_X_GiorniDataDoc</t>
  </si>
  <si>
    <t>DifferenzaGiorniDallaScadenza</t>
  </si>
  <si>
    <t>Importo_X_Giorni_Oltre_Scadenza</t>
  </si>
  <si>
    <t>O:\DATI\SERVIZI FINANZIARI\Ragione\tempestività pagamenti\2016\III\Fatture_2016(2).csv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</si>
</sst>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&quot;€&quot;\ #,##0.00"/>
    <numFmt numFmtId="174" formatCode="[$-410]dddd\ d\ mmmm\ yyyy"/>
  </numFmts>
  <fonts count="5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color indexed="12"/>
      <name val="Arial Black"/>
      <family val="2"/>
    </font>
    <font>
      <sz val="12"/>
      <color indexed="12"/>
      <name val="Arial Black"/>
      <family val="2"/>
    </font>
    <font>
      <sz val="10"/>
      <color indexed="41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 Black"/>
      <family val="2"/>
    </font>
    <font>
      <sz val="12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4" fontId="5" fillId="34" borderId="0" xfId="0" applyNumberFormat="1" applyFont="1" applyFill="1" applyBorder="1" applyAlignment="1">
      <alignment horizontal="left" indent="11"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2" xfId="0" applyFill="1" applyBorder="1" applyAlignment="1">
      <alignment vertical="top" wrapText="1"/>
    </xf>
    <xf numFmtId="0" fontId="0" fillId="36" borderId="32" xfId="0" applyFill="1" applyBorder="1" applyAlignment="1">
      <alignment wrapText="1"/>
    </xf>
    <xf numFmtId="0" fontId="0" fillId="37" borderId="32" xfId="0" applyFill="1" applyBorder="1" applyAlignment="1">
      <alignment/>
    </xf>
    <xf numFmtId="4" fontId="0" fillId="38" borderId="32" xfId="0" applyNumberFormat="1" applyFill="1" applyBorder="1" applyAlignment="1">
      <alignment/>
    </xf>
    <xf numFmtId="0" fontId="0" fillId="39" borderId="32" xfId="0" applyFill="1" applyBorder="1" applyAlignment="1">
      <alignment wrapText="1"/>
    </xf>
    <xf numFmtId="0" fontId="6" fillId="0" borderId="32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0" fillId="36" borderId="32" xfId="0" applyFill="1" applyBorder="1" applyAlignment="1">
      <alignment vertical="top" wrapText="1"/>
    </xf>
    <xf numFmtId="0" fontId="0" fillId="39" borderId="32" xfId="0" applyFill="1" applyBorder="1" applyAlignment="1">
      <alignment vertical="top" wrapText="1"/>
    </xf>
    <xf numFmtId="4" fontId="6" fillId="0" borderId="3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40" borderId="32" xfId="0" applyNumberFormat="1" applyFont="1" applyFill="1" applyBorder="1" applyAlignment="1">
      <alignment/>
    </xf>
    <xf numFmtId="3" fontId="0" fillId="0" borderId="32" xfId="0" applyNumberFormat="1" applyBorder="1" applyAlignment="1">
      <alignment/>
    </xf>
    <xf numFmtId="4" fontId="0" fillId="4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10" fillId="34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43" fontId="0" fillId="0" borderId="0" xfId="45" applyFont="1" applyAlignment="1">
      <alignment/>
    </xf>
    <xf numFmtId="3" fontId="0" fillId="0" borderId="0" xfId="0" applyNumberFormat="1" applyAlignment="1">
      <alignment/>
    </xf>
    <xf numFmtId="0" fontId="0" fillId="0" borderId="30" xfId="0" applyBorder="1" applyAlignment="1">
      <alignment horizontal="center"/>
    </xf>
    <xf numFmtId="0" fontId="9" fillId="34" borderId="33" xfId="0" applyFont="1" applyFill="1" applyBorder="1" applyAlignment="1">
      <alignment horizontal="left" vertical="top" wrapText="1"/>
    </xf>
    <xf numFmtId="0" fontId="9" fillId="34" borderId="34" xfId="0" applyFont="1" applyFill="1" applyBorder="1" applyAlignment="1">
      <alignment horizontal="left" vertical="top" wrapText="1"/>
    </xf>
    <xf numFmtId="0" fontId="9" fillId="34" borderId="35" xfId="0" applyFont="1" applyFill="1" applyBorder="1" applyAlignment="1">
      <alignment horizontal="left" vertical="top" wrapText="1"/>
    </xf>
    <xf numFmtId="0" fontId="9" fillId="34" borderId="36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0" fontId="9" fillId="34" borderId="37" xfId="0" applyFont="1" applyFill="1" applyBorder="1" applyAlignment="1">
      <alignment horizontal="left" vertical="top" wrapText="1"/>
    </xf>
    <xf numFmtId="0" fontId="9" fillId="34" borderId="38" xfId="0" applyFont="1" applyFill="1" applyBorder="1" applyAlignment="1">
      <alignment horizontal="left" vertical="top" wrapText="1"/>
    </xf>
    <xf numFmtId="0" fontId="9" fillId="34" borderId="39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Ripartizione delle fatture pagate per giorni di pagamento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"/>
          <c:y val="0.104"/>
          <c:w val="0.86125"/>
          <c:h val="0.879"/>
        </c:manualLayout>
      </c:layout>
      <c:bar3DChart>
        <c:barDir val="col"/>
        <c:grouping val="clustered"/>
        <c:varyColors val="0"/>
        <c:ser>
          <c:idx val="0"/>
          <c:order val="0"/>
          <c:tx>
            <c:v>Numero di fatture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Tabella!$B$5:$F$5</c:f>
              <c:strCache>
                <c:ptCount val="5"/>
                <c:pt idx="0">
                  <c:v>Fatture Totali</c:v>
                </c:pt>
                <c:pt idx="1">
                  <c:v>Fatture pagate in 30 giorni</c:v>
                </c:pt>
                <c:pt idx="2">
                  <c:v>Fatture pagate in 30-60 giorni</c:v>
                </c:pt>
                <c:pt idx="3">
                  <c:v>Fatture pagate in 60-90 giorni</c:v>
                </c:pt>
                <c:pt idx="4">
                  <c:v>Fatture pagate a oltre 90 giorni</c:v>
                </c:pt>
              </c:strCache>
            </c:strRef>
          </c:cat>
          <c:val>
            <c:numRef>
              <c:f>Tabella!$B$6:$F$6</c:f>
              <c:numCache>
                <c:ptCount val="5"/>
                <c:pt idx="0">
                  <c:v>231</c:v>
                </c:pt>
                <c:pt idx="1">
                  <c:v>156</c:v>
                </c:pt>
                <c:pt idx="2">
                  <c:v>22</c:v>
                </c:pt>
                <c:pt idx="3">
                  <c:v>51</c:v>
                </c:pt>
                <c:pt idx="4">
                  <c:v>2</c:v>
                </c:pt>
              </c:numCache>
            </c:numRef>
          </c:val>
          <c:shape val="box"/>
        </c:ser>
        <c:shape val="box"/>
        <c:axId val="36182381"/>
        <c:axId val="57205974"/>
      </c:bar3DChart>
      <c:catAx>
        <c:axId val="361823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Fatture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61823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25"/>
          <c:y val="0.5235"/>
          <c:w val="0.12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Numero di giorni medi per il pagamento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5"/>
          <c:w val="0.81325"/>
          <c:h val="0.876"/>
        </c:manualLayout>
      </c:layout>
      <c:bar3DChart>
        <c:barDir val="col"/>
        <c:grouping val="clustered"/>
        <c:varyColors val="0"/>
        <c:ser>
          <c:idx val="0"/>
          <c:order val="0"/>
          <c:tx>
            <c:v>Giorni Medi di Pagamento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Tabella!$C$10:$G$10</c:f>
              <c:strCache>
                <c:ptCount val="5"/>
                <c:pt idx="0">
                  <c:v>Numero giorni medi di pagamento per Fatture pagate in 30 giorni</c:v>
                </c:pt>
                <c:pt idx="1">
                  <c:v>Numero giorni medi di pagamento per Fatture pagate in 30-60 giorni</c:v>
                </c:pt>
                <c:pt idx="2">
                  <c:v>Numero giorni medi di pagamento per Fatture pagate in 60-90 giorni</c:v>
                </c:pt>
                <c:pt idx="3">
                  <c:v>Numero giorni medi di pagamento per Fatture pagate a oltre 90 giorni</c:v>
                </c:pt>
                <c:pt idx="4">
                  <c:v>Media totale dei giorni di pagamento
(da data registrazione a data pagamento)</c:v>
                </c:pt>
              </c:strCache>
            </c:strRef>
          </c:cat>
          <c:val>
            <c:numRef>
              <c:f>Tabella!$C$11:$G$11</c:f>
              <c:numCache>
                <c:ptCount val="5"/>
                <c:pt idx="0">
                  <c:v>13.31</c:v>
                </c:pt>
                <c:pt idx="1">
                  <c:v>40.54</c:v>
                </c:pt>
                <c:pt idx="2">
                  <c:v>71.56</c:v>
                </c:pt>
                <c:pt idx="3">
                  <c:v>97.21</c:v>
                </c:pt>
                <c:pt idx="4">
                  <c:v>20.4</c:v>
                </c:pt>
              </c:numCache>
            </c:numRef>
          </c:val>
          <c:shape val="box"/>
        </c:ser>
        <c:shape val="box"/>
        <c:axId val="45091719"/>
        <c:axId val="3172288"/>
      </c:bar3DChart>
      <c:catAx>
        <c:axId val="450917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5265"/>
          <c:w val="0.161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10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123825</xdr:rowOff>
    </xdr:from>
    <xdr:to>
      <xdr:col>7</xdr:col>
      <xdr:colOff>247650</xdr:colOff>
      <xdr:row>9</xdr:row>
      <xdr:rowOff>76200</xdr:rowOff>
    </xdr:to>
    <xdr:pic>
      <xdr:nvPicPr>
        <xdr:cNvPr id="1" name="Picture 5" descr="logo_kibernetes_pant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00100"/>
          <a:ext cx="2095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P1:AV8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SemiMixedTypes="0" containsString="0" containsMixedTypes="0" containsNumber="1"/>
    </cacheField>
    <cacheField name="imp-sco">
      <sharedItems containsSemiMixedTypes="0" containsString="0" containsMixedTypes="0" containsNumber="1" count="7">
        <n v="0"/>
        <n v="60"/>
        <n v="0.01"/>
        <n v="1409.47"/>
        <n v="40"/>
        <n v="5.82"/>
        <n v="35.52"/>
      </sharedItems>
    </cacheField>
    <cacheField name="dt-pag">
      <sharedItems containsSemiMixedTypes="0" containsNonDate="0" containsDate="1" containsString="0" containsMixedTypes="0" count="30">
        <d v="2009-01-15T00:00:00.000"/>
        <d v="2009-04-08T00:00:00.000"/>
        <d v="2009-02-19T00:00:00.000"/>
        <d v="2009-02-03T00:00:00.000"/>
        <d v="2009-03-18T00:00:00.000"/>
        <d v="2009-03-10T00:00:00.000"/>
        <n v="0"/>
        <d v="2009-06-11T00:00:00.000"/>
        <d v="2009-04-02T00:00:00.000"/>
        <d v="2009-04-21T00:00:00.000"/>
        <d v="2009-05-18T00:00:00.000"/>
        <d v="2009-05-07T00:00:00.000"/>
        <d v="2009-07-29T00:00:00.000"/>
        <d v="2009-06-16T00:00:00.000"/>
        <d v="2009-06-03T00:00:00.000"/>
        <d v="2009-09-02T00:00:00.000"/>
        <d v="2009-07-08T00:00:00.000"/>
        <d v="2009-07-20T00:00:00.000"/>
        <d v="2009-10-09T00:00:00.000"/>
        <d v="2009-07-31T00:00:00.000"/>
        <d v="2009-09-15T00:00:00.000"/>
        <d v="2009-08-24T00:00:00.000"/>
        <d v="2009-12-03T00:00:00.000"/>
        <d v="2009-10-19T00:00:00.000"/>
        <d v="2009-11-13T00:00:00.000"/>
        <d v="2009-12-04T00:00:00.000"/>
        <d v="2009-11-06T00:00:00.000"/>
        <d v="2009-12-11T00:00:00.000"/>
        <d v="2009-12-30T00:00:00.000"/>
        <d v="2009-12-31T00:00:00.000"/>
      </sharedItems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75">
        <n v="13"/>
        <n v="91"/>
        <n v="43"/>
        <n v="8"/>
        <n v="42"/>
        <n v="7"/>
        <n v="6"/>
        <n v="3"/>
        <n v="22"/>
        <n v="2"/>
        <n v="1"/>
        <n v="0"/>
        <n v="34"/>
        <n v="31"/>
        <n v="28"/>
        <n v="12"/>
        <n v="24"/>
        <n v="51"/>
        <n v="21"/>
        <n v="20"/>
        <n v="16"/>
        <n v="15"/>
        <n v="14"/>
        <n v="10"/>
        <n v="9"/>
        <n v="-39861"/>
        <n v="23"/>
        <n v="105"/>
        <n v="9999"/>
        <n v="4"/>
        <n v="30"/>
        <n v="41"/>
        <n v="68"/>
        <n v="17"/>
        <n v="78"/>
        <n v="117"/>
        <n v="5"/>
        <n v="64"/>
        <n v="40"/>
        <n v="39"/>
        <n v="63"/>
        <n v="58"/>
        <n v="56"/>
        <n v="32"/>
        <n v="26"/>
        <n v="50"/>
        <n v="93"/>
        <n v="44"/>
        <n v="36"/>
        <n v="18"/>
        <n v="-39937"/>
        <n v="27"/>
        <n v="11"/>
        <n v="82"/>
        <n v="112"/>
        <n v="29"/>
        <n v="70"/>
        <n v="25"/>
        <n v="19"/>
        <n v="61"/>
        <n v="45"/>
        <n v="47"/>
        <n v="33"/>
        <n v="107"/>
        <n v="-48"/>
        <n v="60"/>
        <n v="54"/>
        <n v="37"/>
        <n v="35"/>
        <n v="-40037"/>
        <n v="-40039"/>
        <n v="101"/>
        <n v="48"/>
        <n v="-26"/>
        <n v="-40178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P1:AV38" sheet="Dati"/>
  </cacheSource>
  <cacheFields count="15">
    <cacheField name="anno">
      <sharedItems containsSemiMixedTypes="0" containsString="0" containsMixedTypes="0" containsNumber="1" containsInteger="1" count="1">
        <n v="2009"/>
      </sharedItems>
    </cacheField>
    <cacheField name="num-prot">
      <sharedItems containsSemiMixedTypes="0" containsString="0" containsMixedTypes="0" containsNumber="1" containsInteger="1"/>
    </cacheField>
    <cacheField name="nominativo">
      <sharedItems containsMixedTypes="0"/>
    </cacheField>
    <cacheField name="dt-doc-or">
      <sharedItems containsSemiMixedTypes="0" containsNonDate="0" containsDate="1" containsString="0" containsMixedTypes="0"/>
    </cacheField>
    <cacheField name="nr-doc-or">
      <sharedItems containsMixedTypes="0"/>
    </cacheField>
    <cacheField name="dt-reg">
      <sharedItems containsSemiMixedTypes="0" containsNonDate="0" containsDate="1" containsString="0" containsMixedTypes="0"/>
    </cacheField>
    <cacheField name="imp-fat">
      <sharedItems containsSemiMixedTypes="0" containsString="0" containsMixedTypes="0" containsNumber="1"/>
    </cacheField>
    <cacheField name="imp-pag">
      <sharedItems containsMixedTypes="1" containsNumber="1"/>
    </cacheField>
    <cacheField name="imp-sco">
      <sharedItems containsSemiMixedTypes="0" containsString="0" containsMixedTypes="0" containsNumber="1" count="9">
        <n v="0"/>
        <n v="176"/>
        <n v="171.7"/>
        <n v="6"/>
        <n v="200"/>
        <n v="80"/>
        <n v="21.6"/>
        <n v="54.08"/>
        <n v="300"/>
      </sharedItems>
    </cacheField>
    <cacheField name="dt-pag">
      <sharedItems containsSemiMixedTypes="0" containsNonDate="0" containsDate="1" containsString="0" containsMixedTypes="0"/>
    </cacheField>
    <cacheField name="lim-gg-max">
      <sharedItems containsSemiMixedTypes="0" containsString="0" containsMixedTypes="0" containsNumber="1" containsInteger="1" count="1">
        <n v="90"/>
      </sharedItems>
    </cacheField>
    <cacheField name="lim-da-data">
      <sharedItems containsSemiMixedTypes="0" containsNonDate="0" containsDate="1" containsString="0" containsMixedTypes="0" count="1">
        <d v="2009-01-01T00:00:00.000"/>
      </sharedItems>
    </cacheField>
    <cacheField name="lim-a-data">
      <sharedItems containsSemiMixedTypes="0" containsNonDate="0" containsDate="1" containsString="0" containsMixedTypes="0" count="1">
        <d v="2009-12-31T00:00:00.000"/>
      </sharedItems>
    </cacheField>
    <cacheField name="lim-min-imp-fat">
      <sharedItems containsSemiMixedTypes="0" containsString="0" containsMixedTypes="0" containsNumber="1" containsInteger="1" count="1">
        <n v="100"/>
      </sharedItems>
    </cacheField>
    <cacheField name="numerogiorni">
      <sharedItems containsSemiMixedTypes="0" containsString="0" containsMixedTypes="0" containsNumber="1" containsInteger="1" count="131">
        <n v="-39815"/>
        <n v="24"/>
        <n v="-45"/>
        <n v="21"/>
        <n v="31"/>
        <n v="19"/>
        <n v="29"/>
        <n v="-317"/>
        <n v="-305"/>
        <n v="16"/>
        <n v="28"/>
        <n v="22"/>
        <n v="23"/>
        <n v="-158"/>
        <n v="6"/>
        <n v="44"/>
        <n v="25"/>
        <n v="42"/>
        <n v="41"/>
        <n v="40"/>
        <n v="36"/>
        <n v="17"/>
        <n v="34"/>
        <n v="14"/>
        <n v="11"/>
        <n v="-59"/>
        <n v="-14"/>
        <n v="49"/>
        <n v="50"/>
        <n v="84"/>
        <n v="26"/>
        <n v="80"/>
        <n v="90"/>
        <n v="-39855"/>
        <n v="37"/>
        <n v="13"/>
        <n v="10"/>
        <n v="71"/>
        <n v="-7"/>
        <n v="5"/>
        <n v="15"/>
        <n v="8"/>
        <n v="7"/>
        <e v="#VALUE!"/>
        <n v="68"/>
        <n v="67"/>
        <n v="18"/>
        <n v="-39878"/>
        <n v="70"/>
        <n v="-8"/>
        <n v="61"/>
        <n v="59"/>
        <n v="-24"/>
        <n v="0"/>
        <n v="63"/>
        <n v="33"/>
        <n v="100"/>
        <n v="95"/>
        <n v="-23"/>
        <n v="-289"/>
        <n v="-280"/>
        <n v="2"/>
        <n v="47"/>
        <n v="45"/>
        <n v="52"/>
        <n v="-29"/>
        <n v="-11"/>
        <n v="39"/>
        <n v="3"/>
        <n v="35"/>
        <n v="32"/>
        <n v="27"/>
        <n v="-39913"/>
        <n v="12"/>
        <n v="58"/>
        <n v="-22"/>
        <n v="-42"/>
        <n v="142"/>
        <n v="56"/>
        <n v="-354"/>
        <n v="-39940"/>
        <n v="-39893"/>
        <n v="38"/>
        <n v="96"/>
        <n v="30"/>
        <n v="93"/>
        <n v="88"/>
        <n v="-72"/>
        <n v="81"/>
        <n v="-189"/>
        <n v="-205"/>
        <n v="-39969"/>
        <n v="51"/>
        <n v="53"/>
        <n v="-9"/>
        <n v="-5"/>
        <n v="4"/>
        <n v="9"/>
        <n v="1"/>
        <n v="55"/>
        <n v="-108"/>
        <n v="-94"/>
        <n v="-33"/>
        <n v="-57"/>
        <n v="-39997"/>
        <n v="20"/>
        <n v="-39"/>
        <n v="46"/>
        <n v="-39920"/>
        <n v="-39947"/>
        <n v="-39973"/>
        <n v="-40001"/>
        <n v="72"/>
        <n v="54"/>
        <n v="-40036"/>
        <n v="77"/>
        <n v="48"/>
        <n v="-40059"/>
        <n v="43"/>
        <n v="57"/>
        <n v="-40092"/>
        <n v="-40024"/>
        <n v="-40053"/>
        <n v="-40049"/>
        <n v="-40086"/>
        <n v="-40121"/>
        <n v="-40150"/>
        <n v="-30"/>
        <n v="-20"/>
        <n v="232"/>
        <n v="-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80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76">
        <item x="74"/>
        <item x="70"/>
        <item x="69"/>
        <item x="50"/>
        <item x="25"/>
        <item x="64"/>
        <item x="73"/>
        <item x="11"/>
        <item x="10"/>
        <item x="9"/>
        <item x="7"/>
        <item x="29"/>
        <item x="36"/>
        <item x="6"/>
        <item x="5"/>
        <item x="3"/>
        <item x="24"/>
        <item x="23"/>
        <item x="52"/>
        <item x="15"/>
        <item x="0"/>
        <item x="22"/>
        <item x="21"/>
        <item x="20"/>
        <item x="33"/>
        <item x="49"/>
        <item x="58"/>
        <item x="19"/>
        <item x="18"/>
        <item x="8"/>
        <item x="26"/>
        <item x="16"/>
        <item x="57"/>
        <item x="44"/>
        <item x="51"/>
        <item x="14"/>
        <item x="55"/>
        <item x="30"/>
        <item x="13"/>
        <item x="43"/>
        <item x="62"/>
        <item x="12"/>
        <item x="68"/>
        <item x="48"/>
        <item x="67"/>
        <item x="39"/>
        <item x="38"/>
        <item x="31"/>
        <item x="4"/>
        <item x="2"/>
        <item x="47"/>
        <item x="60"/>
        <item x="61"/>
        <item x="72"/>
        <item x="45"/>
        <item x="17"/>
        <item x="66"/>
        <item x="42"/>
        <item x="41"/>
        <item x="65"/>
        <item x="59"/>
        <item x="40"/>
        <item x="37"/>
        <item x="32"/>
        <item x="56"/>
        <item x="34"/>
        <item x="53"/>
        <item x="1"/>
        <item x="46"/>
        <item x="71"/>
        <item x="27"/>
        <item x="63"/>
        <item x="54"/>
        <item x="35"/>
        <item x="28"/>
        <item t="default"/>
      </items>
    </pivotField>
  </pivotFields>
  <rowFields count="1">
    <field x="14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36" firstHeaderRow="2" firstDataRow="2" firstDataCol="1"/>
  <pivotFields count="15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compact="0" outline="0" subtotalTop="0" showAll="0">
      <items count="132">
        <item x="126"/>
        <item x="125"/>
        <item x="120"/>
        <item x="124"/>
        <item x="117"/>
        <item x="122"/>
        <item x="123"/>
        <item x="114"/>
        <item x="121"/>
        <item x="111"/>
        <item x="104"/>
        <item x="110"/>
        <item x="91"/>
        <item x="109"/>
        <item x="80"/>
        <item x="108"/>
        <item x="72"/>
        <item x="81"/>
        <item x="47"/>
        <item x="33"/>
        <item x="0"/>
        <item x="79"/>
        <item x="7"/>
        <item x="8"/>
        <item x="59"/>
        <item x="60"/>
        <item x="90"/>
        <item x="89"/>
        <item x="13"/>
        <item x="100"/>
        <item x="101"/>
        <item x="87"/>
        <item x="25"/>
        <item x="103"/>
        <item x="2"/>
        <item x="76"/>
        <item x="106"/>
        <item x="130"/>
        <item x="102"/>
        <item x="127"/>
        <item x="65"/>
        <item x="52"/>
        <item x="58"/>
        <item x="75"/>
        <item x="128"/>
        <item x="26"/>
        <item x="66"/>
        <item x="94"/>
        <item x="49"/>
        <item x="38"/>
        <item x="95"/>
        <item x="53"/>
        <item x="98"/>
        <item x="61"/>
        <item x="68"/>
        <item x="96"/>
        <item x="39"/>
        <item x="14"/>
        <item x="42"/>
        <item x="41"/>
        <item x="97"/>
        <item x="36"/>
        <item x="24"/>
        <item x="73"/>
        <item x="35"/>
        <item x="23"/>
        <item x="40"/>
        <item x="9"/>
        <item x="21"/>
        <item x="46"/>
        <item x="5"/>
        <item x="105"/>
        <item x="3"/>
        <item x="11"/>
        <item x="12"/>
        <item x="1"/>
        <item x="16"/>
        <item x="30"/>
        <item x="71"/>
        <item x="10"/>
        <item x="6"/>
        <item x="84"/>
        <item x="4"/>
        <item x="70"/>
        <item x="55"/>
        <item x="22"/>
        <item x="69"/>
        <item x="20"/>
        <item x="34"/>
        <item x="82"/>
        <item x="67"/>
        <item x="19"/>
        <item x="18"/>
        <item x="17"/>
        <item x="118"/>
        <item x="15"/>
        <item x="63"/>
        <item x="107"/>
        <item x="62"/>
        <item x="116"/>
        <item x="27"/>
        <item x="28"/>
        <item x="92"/>
        <item x="64"/>
        <item x="93"/>
        <item x="113"/>
        <item x="99"/>
        <item x="78"/>
        <item x="119"/>
        <item x="74"/>
        <item x="51"/>
        <item x="50"/>
        <item x="54"/>
        <item x="45"/>
        <item x="44"/>
        <item x="48"/>
        <item x="37"/>
        <item x="112"/>
        <item x="115"/>
        <item x="31"/>
        <item x="88"/>
        <item x="29"/>
        <item x="86"/>
        <item x="32"/>
        <item x="85"/>
        <item x="57"/>
        <item x="83"/>
        <item x="56"/>
        <item x="77"/>
        <item x="129"/>
        <item x="43"/>
        <item t="default"/>
      </items>
    </pivotField>
  </pivotFields>
  <rowFields count="1">
    <field x="14"/>
  </rowFields>
  <rowItems count="1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 t="grand">
      <x/>
    </i>
  </rowItems>
  <colItems count="1">
    <i/>
  </colItems>
  <dataFields count="1">
    <dataField name="Conteggio di an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3:B80"/>
  <sheetViews>
    <sheetView zoomScalePageLayoutView="0" workbookViewId="0" topLeftCell="A1">
      <selection activeCell="B79" sqref="B79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6</v>
      </c>
      <c r="B3" s="6"/>
    </row>
    <row r="4" spans="1:2" ht="12.75">
      <c r="A4" s="5" t="s">
        <v>2</v>
      </c>
      <c r="B4" s="6" t="s">
        <v>7</v>
      </c>
    </row>
    <row r="5" spans="1:2" ht="12.75">
      <c r="A5" s="7">
        <v>-40178</v>
      </c>
      <c r="B5" s="8">
        <v>4</v>
      </c>
    </row>
    <row r="6" spans="1:2" ht="12.75">
      <c r="A6" s="9">
        <v>-40039</v>
      </c>
      <c r="B6" s="10">
        <v>2</v>
      </c>
    </row>
    <row r="7" spans="1:2" ht="12.75">
      <c r="A7" s="9">
        <v>-40037</v>
      </c>
      <c r="B7" s="10">
        <v>1</v>
      </c>
    </row>
    <row r="8" spans="1:2" ht="12.75">
      <c r="A8" s="9">
        <v>-39937</v>
      </c>
      <c r="B8" s="10">
        <v>1</v>
      </c>
    </row>
    <row r="9" spans="1:2" ht="12.75">
      <c r="A9" s="9">
        <v>-39861</v>
      </c>
      <c r="B9" s="10">
        <v>1</v>
      </c>
    </row>
    <row r="10" spans="1:2" ht="12.75">
      <c r="A10" s="9">
        <v>-48</v>
      </c>
      <c r="B10" s="10">
        <v>1</v>
      </c>
    </row>
    <row r="11" spans="1:2" ht="12.75">
      <c r="A11" s="9">
        <v>-26</v>
      </c>
      <c r="B11" s="10">
        <v>1</v>
      </c>
    </row>
    <row r="12" spans="1:2" ht="12.75">
      <c r="A12" s="9">
        <v>0</v>
      </c>
      <c r="B12" s="10">
        <v>8</v>
      </c>
    </row>
    <row r="13" spans="1:2" ht="12.75">
      <c r="A13" s="9">
        <v>1</v>
      </c>
      <c r="B13" s="10">
        <v>14</v>
      </c>
    </row>
    <row r="14" spans="1:2" ht="12.75">
      <c r="A14" s="9">
        <v>2</v>
      </c>
      <c r="B14" s="10">
        <v>33</v>
      </c>
    </row>
    <row r="15" spans="1:2" ht="12.75">
      <c r="A15" s="9">
        <v>3</v>
      </c>
      <c r="B15" s="10">
        <v>8</v>
      </c>
    </row>
    <row r="16" spans="1:2" ht="12.75">
      <c r="A16" s="9">
        <v>4</v>
      </c>
      <c r="B16" s="10">
        <v>25</v>
      </c>
    </row>
    <row r="17" spans="1:2" ht="12.75">
      <c r="A17" s="9">
        <v>5</v>
      </c>
      <c r="B17" s="10">
        <v>6</v>
      </c>
    </row>
    <row r="18" spans="1:2" ht="12.75">
      <c r="A18" s="9">
        <v>6</v>
      </c>
      <c r="B18" s="10">
        <v>14</v>
      </c>
    </row>
    <row r="19" spans="1:2" ht="12.75">
      <c r="A19" s="9">
        <v>7</v>
      </c>
      <c r="B19" s="10">
        <v>37</v>
      </c>
    </row>
    <row r="20" spans="1:2" ht="12.75">
      <c r="A20" s="9">
        <v>8</v>
      </c>
      <c r="B20" s="10">
        <v>15</v>
      </c>
    </row>
    <row r="21" spans="1:2" ht="12.75">
      <c r="A21" s="9">
        <v>9</v>
      </c>
      <c r="B21" s="10">
        <v>18</v>
      </c>
    </row>
    <row r="22" spans="1:2" ht="12.75">
      <c r="A22" s="9">
        <v>10</v>
      </c>
      <c r="B22" s="10">
        <v>14</v>
      </c>
    </row>
    <row r="23" spans="1:2" ht="12.75">
      <c r="A23" s="9">
        <v>11</v>
      </c>
      <c r="B23" s="10">
        <v>20</v>
      </c>
    </row>
    <row r="24" spans="1:2" ht="12.75">
      <c r="A24" s="9">
        <v>12</v>
      </c>
      <c r="B24" s="10">
        <v>20</v>
      </c>
    </row>
    <row r="25" spans="1:2" ht="12.75">
      <c r="A25" s="9">
        <v>13</v>
      </c>
      <c r="B25" s="10">
        <v>12</v>
      </c>
    </row>
    <row r="26" spans="1:2" ht="12.75">
      <c r="A26" s="9">
        <v>14</v>
      </c>
      <c r="B26" s="10">
        <v>33</v>
      </c>
    </row>
    <row r="27" spans="1:2" ht="12.75">
      <c r="A27" s="9">
        <v>15</v>
      </c>
      <c r="B27" s="10">
        <v>24</v>
      </c>
    </row>
    <row r="28" spans="1:2" ht="12.75">
      <c r="A28" s="9">
        <v>16</v>
      </c>
      <c r="B28" s="10">
        <v>7</v>
      </c>
    </row>
    <row r="29" spans="1:2" ht="12.75">
      <c r="A29" s="9">
        <v>17</v>
      </c>
      <c r="B29" s="10">
        <v>9</v>
      </c>
    </row>
    <row r="30" spans="1:2" ht="12.75">
      <c r="A30" s="9">
        <v>18</v>
      </c>
      <c r="B30" s="10">
        <v>2</v>
      </c>
    </row>
    <row r="31" spans="1:2" ht="12.75">
      <c r="A31" s="9">
        <v>19</v>
      </c>
      <c r="B31" s="10">
        <v>4</v>
      </c>
    </row>
    <row r="32" spans="1:2" ht="12.75">
      <c r="A32" s="9">
        <v>20</v>
      </c>
      <c r="B32" s="10">
        <v>26</v>
      </c>
    </row>
    <row r="33" spans="1:2" ht="12.75">
      <c r="A33" s="9">
        <v>21</v>
      </c>
      <c r="B33" s="10">
        <v>16</v>
      </c>
    </row>
    <row r="34" spans="1:2" ht="12.75">
      <c r="A34" s="9">
        <v>22</v>
      </c>
      <c r="B34" s="10">
        <v>13</v>
      </c>
    </row>
    <row r="35" spans="1:2" ht="12.75">
      <c r="A35" s="9">
        <v>23</v>
      </c>
      <c r="B35" s="10">
        <v>11</v>
      </c>
    </row>
    <row r="36" spans="1:2" ht="12.75">
      <c r="A36" s="9">
        <v>24</v>
      </c>
      <c r="B36" s="10">
        <v>7</v>
      </c>
    </row>
    <row r="37" spans="1:2" ht="12.75">
      <c r="A37" s="9">
        <v>25</v>
      </c>
      <c r="B37" s="10">
        <v>16</v>
      </c>
    </row>
    <row r="38" spans="1:2" ht="12.75">
      <c r="A38" s="9">
        <v>26</v>
      </c>
      <c r="B38" s="10">
        <v>6</v>
      </c>
    </row>
    <row r="39" spans="1:2" ht="12.75">
      <c r="A39" s="9">
        <v>27</v>
      </c>
      <c r="B39" s="10">
        <v>20</v>
      </c>
    </row>
    <row r="40" spans="1:2" ht="12.75">
      <c r="A40" s="9">
        <v>28</v>
      </c>
      <c r="B40" s="10">
        <v>20</v>
      </c>
    </row>
    <row r="41" spans="1:2" ht="12.75">
      <c r="A41" s="9">
        <v>29</v>
      </c>
      <c r="B41" s="10">
        <v>6</v>
      </c>
    </row>
    <row r="42" spans="1:2" ht="12.75">
      <c r="A42" s="9">
        <v>30</v>
      </c>
      <c r="B42" s="10">
        <v>1</v>
      </c>
    </row>
    <row r="43" spans="1:2" ht="12.75">
      <c r="A43" s="9">
        <v>31</v>
      </c>
      <c r="B43" s="10">
        <v>7</v>
      </c>
    </row>
    <row r="44" spans="1:2" ht="12.75">
      <c r="A44" s="9">
        <v>32</v>
      </c>
      <c r="B44" s="10">
        <v>13</v>
      </c>
    </row>
    <row r="45" spans="1:2" ht="12.75">
      <c r="A45" s="9">
        <v>33</v>
      </c>
      <c r="B45" s="10">
        <v>3</v>
      </c>
    </row>
    <row r="46" spans="1:2" ht="12.75">
      <c r="A46" s="9">
        <v>34</v>
      </c>
      <c r="B46" s="10">
        <v>7</v>
      </c>
    </row>
    <row r="47" spans="1:2" ht="12.75">
      <c r="A47" s="9">
        <v>35</v>
      </c>
      <c r="B47" s="10">
        <v>7</v>
      </c>
    </row>
    <row r="48" spans="1:2" ht="12.75">
      <c r="A48" s="9">
        <v>36</v>
      </c>
      <c r="B48" s="10">
        <v>5</v>
      </c>
    </row>
    <row r="49" spans="1:2" ht="12.75">
      <c r="A49" s="9">
        <v>37</v>
      </c>
      <c r="B49" s="10">
        <v>3</v>
      </c>
    </row>
    <row r="50" spans="1:2" ht="12.75">
      <c r="A50" s="9">
        <v>39</v>
      </c>
      <c r="B50" s="10">
        <v>4</v>
      </c>
    </row>
    <row r="51" spans="1:2" ht="12.75">
      <c r="A51" s="9">
        <v>40</v>
      </c>
      <c r="B51" s="10">
        <v>1</v>
      </c>
    </row>
    <row r="52" spans="1:2" ht="12.75">
      <c r="A52" s="9">
        <v>41</v>
      </c>
      <c r="B52" s="10">
        <v>7</v>
      </c>
    </row>
    <row r="53" spans="1:2" ht="12.75">
      <c r="A53" s="9">
        <v>42</v>
      </c>
      <c r="B53" s="10">
        <v>6</v>
      </c>
    </row>
    <row r="54" spans="1:2" ht="12.75">
      <c r="A54" s="9">
        <v>43</v>
      </c>
      <c r="B54" s="10">
        <v>4</v>
      </c>
    </row>
    <row r="55" spans="1:2" ht="12.75">
      <c r="A55" s="9">
        <v>44</v>
      </c>
      <c r="B55" s="10">
        <v>6</v>
      </c>
    </row>
    <row r="56" spans="1:2" ht="12.75">
      <c r="A56" s="9">
        <v>45</v>
      </c>
      <c r="B56" s="10">
        <v>3</v>
      </c>
    </row>
    <row r="57" spans="1:2" ht="12.75">
      <c r="A57" s="9">
        <v>47</v>
      </c>
      <c r="B57" s="10">
        <v>2</v>
      </c>
    </row>
    <row r="58" spans="1:2" ht="12.75">
      <c r="A58" s="9">
        <v>48</v>
      </c>
      <c r="B58" s="10">
        <v>1</v>
      </c>
    </row>
    <row r="59" spans="1:2" ht="12.75">
      <c r="A59" s="9">
        <v>50</v>
      </c>
      <c r="B59" s="10">
        <v>1</v>
      </c>
    </row>
    <row r="60" spans="1:2" ht="12.75">
      <c r="A60" s="9">
        <v>51</v>
      </c>
      <c r="B60" s="10">
        <v>5</v>
      </c>
    </row>
    <row r="61" spans="1:2" ht="12.75">
      <c r="A61" s="9">
        <v>54</v>
      </c>
      <c r="B61" s="10">
        <v>1</v>
      </c>
    </row>
    <row r="62" spans="1:2" ht="12.75">
      <c r="A62" s="9">
        <v>56</v>
      </c>
      <c r="B62" s="10">
        <v>3</v>
      </c>
    </row>
    <row r="63" spans="1:2" ht="12.75">
      <c r="A63" s="9">
        <v>58</v>
      </c>
      <c r="B63" s="10">
        <v>1</v>
      </c>
    </row>
    <row r="64" spans="1:2" ht="12.75">
      <c r="A64" s="9">
        <v>60</v>
      </c>
      <c r="B64" s="10">
        <v>1</v>
      </c>
    </row>
    <row r="65" spans="1:2" ht="12.75">
      <c r="A65" s="9">
        <v>61</v>
      </c>
      <c r="B65" s="10">
        <v>1</v>
      </c>
    </row>
    <row r="66" spans="1:2" ht="12.75">
      <c r="A66" s="9">
        <v>63</v>
      </c>
      <c r="B66" s="10">
        <v>1</v>
      </c>
    </row>
    <row r="67" spans="1:2" ht="12.75">
      <c r="A67" s="9">
        <v>64</v>
      </c>
      <c r="B67" s="10">
        <v>1</v>
      </c>
    </row>
    <row r="68" spans="1:2" ht="12.75">
      <c r="A68" s="9">
        <v>68</v>
      </c>
      <c r="B68" s="10">
        <v>2</v>
      </c>
    </row>
    <row r="69" spans="1:2" ht="12.75">
      <c r="A69" s="9">
        <v>70</v>
      </c>
      <c r="B69" s="10">
        <v>1</v>
      </c>
    </row>
    <row r="70" spans="1:2" ht="12.75">
      <c r="A70" s="9">
        <v>78</v>
      </c>
      <c r="B70" s="10">
        <v>1</v>
      </c>
    </row>
    <row r="71" spans="1:2" ht="12.75">
      <c r="A71" s="9">
        <v>82</v>
      </c>
      <c r="B71" s="10">
        <v>1</v>
      </c>
    </row>
    <row r="72" spans="1:2" ht="12.75">
      <c r="A72" s="9">
        <v>91</v>
      </c>
      <c r="B72" s="10">
        <v>1</v>
      </c>
    </row>
    <row r="73" spans="1:2" ht="12.75">
      <c r="A73" s="9">
        <v>93</v>
      </c>
      <c r="B73" s="10">
        <v>3</v>
      </c>
    </row>
    <row r="74" spans="1:2" ht="12.75">
      <c r="A74" s="9">
        <v>101</v>
      </c>
      <c r="B74" s="10">
        <v>3</v>
      </c>
    </row>
    <row r="75" spans="1:2" ht="12.75">
      <c r="A75" s="9">
        <v>105</v>
      </c>
      <c r="B75" s="10">
        <v>3</v>
      </c>
    </row>
    <row r="76" spans="1:2" ht="12.75">
      <c r="A76" s="9">
        <v>107</v>
      </c>
      <c r="B76" s="10">
        <v>3</v>
      </c>
    </row>
    <row r="77" spans="1:2" ht="12.75">
      <c r="A77" s="9">
        <v>112</v>
      </c>
      <c r="B77" s="10">
        <v>2</v>
      </c>
    </row>
    <row r="78" spans="1:2" ht="12.75">
      <c r="A78" s="9">
        <v>117</v>
      </c>
      <c r="B78" s="10">
        <v>1</v>
      </c>
    </row>
    <row r="79" spans="1:2" ht="12.75">
      <c r="A79" s="9">
        <v>9999</v>
      </c>
      <c r="B79" s="10">
        <v>25</v>
      </c>
    </row>
    <row r="80" spans="1:2" ht="12.75">
      <c r="A80" s="11" t="s">
        <v>8</v>
      </c>
      <c r="B80" s="12">
        <v>616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3:B136"/>
  <sheetViews>
    <sheetView zoomScalePageLayoutView="0" workbookViewId="0" topLeftCell="A1">
      <selection activeCell="E135" sqref="E135"/>
    </sheetView>
  </sheetViews>
  <sheetFormatPr defaultColWidth="9.140625" defaultRowHeight="12.75"/>
  <cols>
    <col min="1" max="1" width="16.8515625" style="0" bestFit="1" customWidth="1"/>
    <col min="2" max="2" width="6.00390625" style="0" bestFit="1" customWidth="1"/>
  </cols>
  <sheetData>
    <row r="3" spans="1:2" ht="12.75">
      <c r="A3" s="5" t="s">
        <v>6</v>
      </c>
      <c r="B3" s="6"/>
    </row>
    <row r="4" spans="1:2" ht="12.75">
      <c r="A4" s="5" t="s">
        <v>2</v>
      </c>
      <c r="B4" s="6" t="s">
        <v>7</v>
      </c>
    </row>
    <row r="5" spans="1:2" ht="12.75">
      <c r="A5" s="7">
        <v>-40150</v>
      </c>
      <c r="B5" s="8">
        <v>1</v>
      </c>
    </row>
    <row r="6" spans="1:2" ht="12.75">
      <c r="A6" s="9">
        <v>-40121</v>
      </c>
      <c r="B6" s="10">
        <v>1</v>
      </c>
    </row>
    <row r="7" spans="1:2" ht="12.75">
      <c r="A7" s="9">
        <v>-40092</v>
      </c>
      <c r="B7" s="10">
        <v>1</v>
      </c>
    </row>
    <row r="8" spans="1:2" ht="12.75">
      <c r="A8" s="9">
        <v>-40086</v>
      </c>
      <c r="B8" s="10">
        <v>2</v>
      </c>
    </row>
    <row r="9" spans="1:2" ht="12.75">
      <c r="A9" s="9">
        <v>-40059</v>
      </c>
      <c r="B9" s="10">
        <v>1</v>
      </c>
    </row>
    <row r="10" spans="1:2" ht="12.75">
      <c r="A10" s="9">
        <v>-40053</v>
      </c>
      <c r="B10" s="10">
        <v>3</v>
      </c>
    </row>
    <row r="11" spans="1:2" ht="12.75">
      <c r="A11" s="9">
        <v>-40049</v>
      </c>
      <c r="B11" s="10">
        <v>1</v>
      </c>
    </row>
    <row r="12" spans="1:2" ht="12.75">
      <c r="A12" s="9">
        <v>-40036</v>
      </c>
      <c r="B12" s="10">
        <v>1</v>
      </c>
    </row>
    <row r="13" spans="1:2" ht="12.75">
      <c r="A13" s="9">
        <v>-40024</v>
      </c>
      <c r="B13" s="10">
        <v>1</v>
      </c>
    </row>
    <row r="14" spans="1:2" ht="12.75">
      <c r="A14" s="9">
        <v>-40001</v>
      </c>
      <c r="B14" s="10">
        <v>3</v>
      </c>
    </row>
    <row r="15" spans="1:2" ht="12.75">
      <c r="A15" s="9">
        <v>-39997</v>
      </c>
      <c r="B15" s="10">
        <v>1</v>
      </c>
    </row>
    <row r="16" spans="1:2" ht="12.75">
      <c r="A16" s="9">
        <v>-39973</v>
      </c>
      <c r="B16" s="10">
        <v>2</v>
      </c>
    </row>
    <row r="17" spans="1:2" ht="12.75">
      <c r="A17" s="9">
        <v>-39969</v>
      </c>
      <c r="B17" s="10">
        <v>1</v>
      </c>
    </row>
    <row r="18" spans="1:2" ht="12.75">
      <c r="A18" s="9">
        <v>-39947</v>
      </c>
      <c r="B18" s="10">
        <v>1</v>
      </c>
    </row>
    <row r="19" spans="1:2" ht="12.75">
      <c r="A19" s="9">
        <v>-39940</v>
      </c>
      <c r="B19" s="10">
        <v>1</v>
      </c>
    </row>
    <row r="20" spans="1:2" ht="12.75">
      <c r="A20" s="9">
        <v>-39920</v>
      </c>
      <c r="B20" s="10">
        <v>2</v>
      </c>
    </row>
    <row r="21" spans="1:2" ht="12.75">
      <c r="A21" s="9">
        <v>-39913</v>
      </c>
      <c r="B21" s="10">
        <v>1</v>
      </c>
    </row>
    <row r="22" spans="1:2" ht="12.75">
      <c r="A22" s="9">
        <v>-39893</v>
      </c>
      <c r="B22" s="10">
        <v>2</v>
      </c>
    </row>
    <row r="23" spans="1:2" ht="12.75">
      <c r="A23" s="9">
        <v>-39878</v>
      </c>
      <c r="B23" s="10">
        <v>1</v>
      </c>
    </row>
    <row r="24" spans="1:2" ht="12.75">
      <c r="A24" s="9">
        <v>-39855</v>
      </c>
      <c r="B24" s="10">
        <v>1</v>
      </c>
    </row>
    <row r="25" spans="1:2" ht="12.75">
      <c r="A25" s="9">
        <v>-39815</v>
      </c>
      <c r="B25" s="10">
        <v>1</v>
      </c>
    </row>
    <row r="26" spans="1:2" ht="12.75">
      <c r="A26" s="9">
        <v>-354</v>
      </c>
      <c r="B26" s="10">
        <v>1</v>
      </c>
    </row>
    <row r="27" spans="1:2" ht="12.75">
      <c r="A27" s="9">
        <v>-317</v>
      </c>
      <c r="B27" s="10">
        <v>1</v>
      </c>
    </row>
    <row r="28" spans="1:2" ht="12.75">
      <c r="A28" s="9">
        <v>-305</v>
      </c>
      <c r="B28" s="10">
        <v>1</v>
      </c>
    </row>
    <row r="29" spans="1:2" ht="12.75">
      <c r="A29" s="9">
        <v>-289</v>
      </c>
      <c r="B29" s="10">
        <v>1</v>
      </c>
    </row>
    <row r="30" spans="1:2" ht="12.75">
      <c r="A30" s="9">
        <v>-280</v>
      </c>
      <c r="B30" s="10">
        <v>1</v>
      </c>
    </row>
    <row r="31" spans="1:2" ht="12.75">
      <c r="A31" s="9">
        <v>-205</v>
      </c>
      <c r="B31" s="10">
        <v>1</v>
      </c>
    </row>
    <row r="32" spans="1:2" ht="12.75">
      <c r="A32" s="9">
        <v>-189</v>
      </c>
      <c r="B32" s="10">
        <v>1</v>
      </c>
    </row>
    <row r="33" spans="1:2" ht="12.75">
      <c r="A33" s="9">
        <v>-158</v>
      </c>
      <c r="B33" s="10">
        <v>1</v>
      </c>
    </row>
    <row r="34" spans="1:2" ht="12.75">
      <c r="A34" s="9">
        <v>-108</v>
      </c>
      <c r="B34" s="10">
        <v>1</v>
      </c>
    </row>
    <row r="35" spans="1:2" ht="12.75">
      <c r="A35" s="9">
        <v>-94</v>
      </c>
      <c r="B35" s="10">
        <v>1</v>
      </c>
    </row>
    <row r="36" spans="1:2" ht="12.75">
      <c r="A36" s="9">
        <v>-72</v>
      </c>
      <c r="B36" s="10">
        <v>1</v>
      </c>
    </row>
    <row r="37" spans="1:2" ht="12.75">
      <c r="A37" s="9">
        <v>-59</v>
      </c>
      <c r="B37" s="10">
        <v>1</v>
      </c>
    </row>
    <row r="38" spans="1:2" ht="12.75">
      <c r="A38" s="9">
        <v>-57</v>
      </c>
      <c r="B38" s="10">
        <v>1</v>
      </c>
    </row>
    <row r="39" spans="1:2" ht="12.75">
      <c r="A39" s="9">
        <v>-45</v>
      </c>
      <c r="B39" s="10">
        <v>1</v>
      </c>
    </row>
    <row r="40" spans="1:2" ht="12.75">
      <c r="A40" s="9">
        <v>-42</v>
      </c>
      <c r="B40" s="10">
        <v>1</v>
      </c>
    </row>
    <row r="41" spans="1:2" ht="12.75">
      <c r="A41" s="9">
        <v>-39</v>
      </c>
      <c r="B41" s="10">
        <v>1</v>
      </c>
    </row>
    <row r="42" spans="1:2" ht="12.75">
      <c r="A42" s="9">
        <v>-36</v>
      </c>
      <c r="B42" s="10">
        <v>1</v>
      </c>
    </row>
    <row r="43" spans="1:2" ht="12.75">
      <c r="A43" s="9">
        <v>-33</v>
      </c>
      <c r="B43" s="10">
        <v>1</v>
      </c>
    </row>
    <row r="44" spans="1:2" ht="12.75">
      <c r="A44" s="9">
        <v>-30</v>
      </c>
      <c r="B44" s="10">
        <v>1</v>
      </c>
    </row>
    <row r="45" spans="1:2" ht="12.75">
      <c r="A45" s="9">
        <v>-29</v>
      </c>
      <c r="B45" s="10">
        <v>1</v>
      </c>
    </row>
    <row r="46" spans="1:2" ht="12.75">
      <c r="A46" s="9">
        <v>-24</v>
      </c>
      <c r="B46" s="10">
        <v>3</v>
      </c>
    </row>
    <row r="47" spans="1:2" ht="12.75">
      <c r="A47" s="9">
        <v>-23</v>
      </c>
      <c r="B47" s="10">
        <v>1</v>
      </c>
    </row>
    <row r="48" spans="1:2" ht="12.75">
      <c r="A48" s="9">
        <v>-22</v>
      </c>
      <c r="B48" s="10">
        <v>2</v>
      </c>
    </row>
    <row r="49" spans="1:2" ht="12.75">
      <c r="A49" s="9">
        <v>-20</v>
      </c>
      <c r="B49" s="10">
        <v>1</v>
      </c>
    </row>
    <row r="50" spans="1:2" ht="12.75">
      <c r="A50" s="9">
        <v>-14</v>
      </c>
      <c r="B50" s="10">
        <v>3</v>
      </c>
    </row>
    <row r="51" spans="1:2" ht="12.75">
      <c r="A51" s="9">
        <v>-11</v>
      </c>
      <c r="B51" s="10">
        <v>3</v>
      </c>
    </row>
    <row r="52" spans="1:2" ht="12.75">
      <c r="A52" s="9">
        <v>-9</v>
      </c>
      <c r="B52" s="10">
        <v>1</v>
      </c>
    </row>
    <row r="53" spans="1:2" ht="12.75">
      <c r="A53" s="9">
        <v>-8</v>
      </c>
      <c r="B53" s="10">
        <v>3</v>
      </c>
    </row>
    <row r="54" spans="1:2" ht="12.75">
      <c r="A54" s="9">
        <v>-7</v>
      </c>
      <c r="B54" s="10">
        <v>2</v>
      </c>
    </row>
    <row r="55" spans="1:2" ht="12.75">
      <c r="A55" s="9">
        <v>-5</v>
      </c>
      <c r="B55" s="10">
        <v>1</v>
      </c>
    </row>
    <row r="56" spans="1:2" ht="12.75">
      <c r="A56" s="9">
        <v>0</v>
      </c>
      <c r="B56" s="10">
        <v>51</v>
      </c>
    </row>
    <row r="57" spans="1:2" ht="12.75">
      <c r="A57" s="9">
        <v>1</v>
      </c>
      <c r="B57" s="10">
        <v>10</v>
      </c>
    </row>
    <row r="58" spans="1:2" ht="12.75">
      <c r="A58" s="9">
        <v>2</v>
      </c>
      <c r="B58" s="10">
        <v>3</v>
      </c>
    </row>
    <row r="59" spans="1:2" ht="12.75">
      <c r="A59" s="9">
        <v>3</v>
      </c>
      <c r="B59" s="10">
        <v>13</v>
      </c>
    </row>
    <row r="60" spans="1:2" ht="12.75">
      <c r="A60" s="9">
        <v>4</v>
      </c>
      <c r="B60" s="10">
        <v>2</v>
      </c>
    </row>
    <row r="61" spans="1:2" ht="12.75">
      <c r="A61" s="9">
        <v>5</v>
      </c>
      <c r="B61" s="10">
        <v>25</v>
      </c>
    </row>
    <row r="62" spans="1:2" ht="12.75">
      <c r="A62" s="9">
        <v>6</v>
      </c>
      <c r="B62" s="10">
        <v>29</v>
      </c>
    </row>
    <row r="63" spans="1:2" ht="12.75">
      <c r="A63" s="9">
        <v>7</v>
      </c>
      <c r="B63" s="10">
        <v>17</v>
      </c>
    </row>
    <row r="64" spans="1:2" ht="12.75">
      <c r="A64" s="9">
        <v>8</v>
      </c>
      <c r="B64" s="10">
        <v>16</v>
      </c>
    </row>
    <row r="65" spans="1:2" ht="12.75">
      <c r="A65" s="9">
        <v>9</v>
      </c>
      <c r="B65" s="10">
        <v>18</v>
      </c>
    </row>
    <row r="66" spans="1:2" ht="12.75">
      <c r="A66" s="9">
        <v>10</v>
      </c>
      <c r="B66" s="10">
        <v>7</v>
      </c>
    </row>
    <row r="67" spans="1:2" ht="12.75">
      <c r="A67" s="9">
        <v>11</v>
      </c>
      <c r="B67" s="10">
        <v>15</v>
      </c>
    </row>
    <row r="68" spans="1:2" ht="12.75">
      <c r="A68" s="9">
        <v>12</v>
      </c>
      <c r="B68" s="10">
        <v>6</v>
      </c>
    </row>
    <row r="69" spans="1:2" ht="12.75">
      <c r="A69" s="9">
        <v>13</v>
      </c>
      <c r="B69" s="10">
        <v>16</v>
      </c>
    </row>
    <row r="70" spans="1:2" ht="12.75">
      <c r="A70" s="9">
        <v>14</v>
      </c>
      <c r="B70" s="10">
        <v>10</v>
      </c>
    </row>
    <row r="71" spans="1:2" ht="12.75">
      <c r="A71" s="9">
        <v>15</v>
      </c>
      <c r="B71" s="10">
        <v>8</v>
      </c>
    </row>
    <row r="72" spans="1:2" ht="12.75">
      <c r="A72" s="9">
        <v>16</v>
      </c>
      <c r="B72" s="10">
        <v>12</v>
      </c>
    </row>
    <row r="73" spans="1:2" ht="12.75">
      <c r="A73" s="9">
        <v>17</v>
      </c>
      <c r="B73" s="10">
        <v>6</v>
      </c>
    </row>
    <row r="74" spans="1:2" ht="12.75">
      <c r="A74" s="9">
        <v>18</v>
      </c>
      <c r="B74" s="10">
        <v>12</v>
      </c>
    </row>
    <row r="75" spans="1:2" ht="12.75">
      <c r="A75" s="9">
        <v>19</v>
      </c>
      <c r="B75" s="10">
        <v>5</v>
      </c>
    </row>
    <row r="76" spans="1:2" ht="12.75">
      <c r="A76" s="9">
        <v>20</v>
      </c>
      <c r="B76" s="10">
        <v>8</v>
      </c>
    </row>
    <row r="77" spans="1:2" ht="12.75">
      <c r="A77" s="9">
        <v>21</v>
      </c>
      <c r="B77" s="10">
        <v>22</v>
      </c>
    </row>
    <row r="78" spans="1:2" ht="12.75">
      <c r="A78" s="9">
        <v>22</v>
      </c>
      <c r="B78" s="10">
        <v>18</v>
      </c>
    </row>
    <row r="79" spans="1:2" ht="12.75">
      <c r="A79" s="9">
        <v>23</v>
      </c>
      <c r="B79" s="10">
        <v>18</v>
      </c>
    </row>
    <row r="80" spans="1:2" ht="12.75">
      <c r="A80" s="9">
        <v>24</v>
      </c>
      <c r="B80" s="10">
        <v>8</v>
      </c>
    </row>
    <row r="81" spans="1:2" ht="12.75">
      <c r="A81" s="9">
        <v>25</v>
      </c>
      <c r="B81" s="10">
        <v>8</v>
      </c>
    </row>
    <row r="82" spans="1:2" ht="12.75">
      <c r="A82" s="9">
        <v>26</v>
      </c>
      <c r="B82" s="10">
        <v>7</v>
      </c>
    </row>
    <row r="83" spans="1:2" ht="12.75">
      <c r="A83" s="9">
        <v>27</v>
      </c>
      <c r="B83" s="10">
        <v>6</v>
      </c>
    </row>
    <row r="84" spans="1:2" ht="12.75">
      <c r="A84" s="9">
        <v>28</v>
      </c>
      <c r="B84" s="10">
        <v>19</v>
      </c>
    </row>
    <row r="85" spans="1:2" ht="12.75">
      <c r="A85" s="9">
        <v>29</v>
      </c>
      <c r="B85" s="10">
        <v>7</v>
      </c>
    </row>
    <row r="86" spans="1:2" ht="12.75">
      <c r="A86" s="9">
        <v>30</v>
      </c>
      <c r="B86" s="10">
        <v>6</v>
      </c>
    </row>
    <row r="87" spans="1:2" ht="12.75">
      <c r="A87" s="9">
        <v>31</v>
      </c>
      <c r="B87" s="10">
        <v>12</v>
      </c>
    </row>
    <row r="88" spans="1:2" ht="12.75">
      <c r="A88" s="9">
        <v>32</v>
      </c>
      <c r="B88" s="10">
        <v>9</v>
      </c>
    </row>
    <row r="89" spans="1:2" ht="12.75">
      <c r="A89" s="9">
        <v>33</v>
      </c>
      <c r="B89" s="10">
        <v>6</v>
      </c>
    </row>
    <row r="90" spans="1:2" ht="12.75">
      <c r="A90" s="9">
        <v>34</v>
      </c>
      <c r="B90" s="10">
        <v>3</v>
      </c>
    </row>
    <row r="91" spans="1:2" ht="12.75">
      <c r="A91" s="9">
        <v>35</v>
      </c>
      <c r="B91" s="10">
        <v>9</v>
      </c>
    </row>
    <row r="92" spans="1:2" ht="12.75">
      <c r="A92" s="9">
        <v>36</v>
      </c>
      <c r="B92" s="10">
        <v>3</v>
      </c>
    </row>
    <row r="93" spans="1:2" ht="12.75">
      <c r="A93" s="9">
        <v>37</v>
      </c>
      <c r="B93" s="10">
        <v>10</v>
      </c>
    </row>
    <row r="94" spans="1:2" ht="12.75">
      <c r="A94" s="9">
        <v>38</v>
      </c>
      <c r="B94" s="10">
        <v>9</v>
      </c>
    </row>
    <row r="95" spans="1:2" ht="12.75">
      <c r="A95" s="9">
        <v>39</v>
      </c>
      <c r="B95" s="10">
        <v>6</v>
      </c>
    </row>
    <row r="96" spans="1:2" ht="12.75">
      <c r="A96" s="9">
        <v>40</v>
      </c>
      <c r="B96" s="10">
        <v>5</v>
      </c>
    </row>
    <row r="97" spans="1:2" ht="12.75">
      <c r="A97" s="9">
        <v>41</v>
      </c>
      <c r="B97" s="10">
        <v>4</v>
      </c>
    </row>
    <row r="98" spans="1:2" ht="12.75">
      <c r="A98" s="9">
        <v>42</v>
      </c>
      <c r="B98" s="10">
        <v>8</v>
      </c>
    </row>
    <row r="99" spans="1:2" ht="12.75">
      <c r="A99" s="9">
        <v>43</v>
      </c>
      <c r="B99" s="10">
        <v>5</v>
      </c>
    </row>
    <row r="100" spans="1:2" ht="12.75">
      <c r="A100" s="9">
        <v>44</v>
      </c>
      <c r="B100" s="10">
        <v>7</v>
      </c>
    </row>
    <row r="101" spans="1:2" ht="12.75">
      <c r="A101" s="9">
        <v>45</v>
      </c>
      <c r="B101" s="10">
        <v>7</v>
      </c>
    </row>
    <row r="102" spans="1:2" ht="12.75">
      <c r="A102" s="9">
        <v>46</v>
      </c>
      <c r="B102" s="10">
        <v>1</v>
      </c>
    </row>
    <row r="103" spans="1:2" ht="12.75">
      <c r="A103" s="9">
        <v>47</v>
      </c>
      <c r="B103" s="10">
        <v>5</v>
      </c>
    </row>
    <row r="104" spans="1:2" ht="12.75">
      <c r="A104" s="9">
        <v>48</v>
      </c>
      <c r="B104" s="10">
        <v>2</v>
      </c>
    </row>
    <row r="105" spans="1:2" ht="12.75">
      <c r="A105" s="9">
        <v>49</v>
      </c>
      <c r="B105" s="10">
        <v>7</v>
      </c>
    </row>
    <row r="106" spans="1:2" ht="12.75">
      <c r="A106" s="9">
        <v>50</v>
      </c>
      <c r="B106" s="10">
        <v>4</v>
      </c>
    </row>
    <row r="107" spans="1:2" ht="12.75">
      <c r="A107" s="9">
        <v>51</v>
      </c>
      <c r="B107" s="10">
        <v>2</v>
      </c>
    </row>
    <row r="108" spans="1:2" ht="12.75">
      <c r="A108" s="9">
        <v>52</v>
      </c>
      <c r="B108" s="10">
        <v>2</v>
      </c>
    </row>
    <row r="109" spans="1:2" ht="12.75">
      <c r="A109" s="9">
        <v>53</v>
      </c>
      <c r="B109" s="10">
        <v>1</v>
      </c>
    </row>
    <row r="110" spans="1:2" ht="12.75">
      <c r="A110" s="9">
        <v>54</v>
      </c>
      <c r="B110" s="10">
        <v>1</v>
      </c>
    </row>
    <row r="111" spans="1:2" ht="12.75">
      <c r="A111" s="9">
        <v>55</v>
      </c>
      <c r="B111" s="10">
        <v>4</v>
      </c>
    </row>
    <row r="112" spans="1:2" ht="12.75">
      <c r="A112" s="9">
        <v>56</v>
      </c>
      <c r="B112" s="10">
        <v>4</v>
      </c>
    </row>
    <row r="113" spans="1:2" ht="12.75">
      <c r="A113" s="9">
        <v>57</v>
      </c>
      <c r="B113" s="10">
        <v>1</v>
      </c>
    </row>
    <row r="114" spans="1:2" ht="12.75">
      <c r="A114" s="9">
        <v>58</v>
      </c>
      <c r="B114" s="10">
        <v>3</v>
      </c>
    </row>
    <row r="115" spans="1:2" ht="12.75">
      <c r="A115" s="9">
        <v>59</v>
      </c>
      <c r="B115" s="10">
        <v>3</v>
      </c>
    </row>
    <row r="116" spans="1:2" ht="12.75">
      <c r="A116" s="9">
        <v>61</v>
      </c>
      <c r="B116" s="10">
        <v>3</v>
      </c>
    </row>
    <row r="117" spans="1:2" ht="12.75">
      <c r="A117" s="9">
        <v>63</v>
      </c>
      <c r="B117" s="10">
        <v>1</v>
      </c>
    </row>
    <row r="118" spans="1:2" ht="12.75">
      <c r="A118" s="9">
        <v>67</v>
      </c>
      <c r="B118" s="10">
        <v>2</v>
      </c>
    </row>
    <row r="119" spans="1:2" ht="12.75">
      <c r="A119" s="9">
        <v>68</v>
      </c>
      <c r="B119" s="10">
        <v>2</v>
      </c>
    </row>
    <row r="120" spans="1:2" ht="12.75">
      <c r="A120" s="9">
        <v>70</v>
      </c>
      <c r="B120" s="10">
        <v>1</v>
      </c>
    </row>
    <row r="121" spans="1:2" ht="12.75">
      <c r="A121" s="9">
        <v>71</v>
      </c>
      <c r="B121" s="10">
        <v>1</v>
      </c>
    </row>
    <row r="122" spans="1:2" ht="12.75">
      <c r="A122" s="9">
        <v>72</v>
      </c>
      <c r="B122" s="10">
        <v>2</v>
      </c>
    </row>
    <row r="123" spans="1:2" ht="12.75">
      <c r="A123" s="9">
        <v>77</v>
      </c>
      <c r="B123" s="10">
        <v>1</v>
      </c>
    </row>
    <row r="124" spans="1:2" ht="12.75">
      <c r="A124" s="9">
        <v>80</v>
      </c>
      <c r="B124" s="10">
        <v>1</v>
      </c>
    </row>
    <row r="125" spans="1:2" ht="12.75">
      <c r="A125" s="9">
        <v>81</v>
      </c>
      <c r="B125" s="10">
        <v>1</v>
      </c>
    </row>
    <row r="126" spans="1:2" ht="12.75">
      <c r="A126" s="9">
        <v>84</v>
      </c>
      <c r="B126" s="10">
        <v>2</v>
      </c>
    </row>
    <row r="127" spans="1:2" ht="12.75">
      <c r="A127" s="9">
        <v>88</v>
      </c>
      <c r="B127" s="10">
        <v>1</v>
      </c>
    </row>
    <row r="128" spans="1:2" ht="12.75">
      <c r="A128" s="9">
        <v>90</v>
      </c>
      <c r="B128" s="10">
        <v>1</v>
      </c>
    </row>
    <row r="129" spans="1:2" ht="12.75">
      <c r="A129" s="9">
        <v>93</v>
      </c>
      <c r="B129" s="10">
        <v>1</v>
      </c>
    </row>
    <row r="130" spans="1:2" ht="12.75">
      <c r="A130" s="9">
        <v>95</v>
      </c>
      <c r="B130" s="10">
        <v>1</v>
      </c>
    </row>
    <row r="131" spans="1:2" ht="12.75">
      <c r="A131" s="9">
        <v>96</v>
      </c>
      <c r="B131" s="10">
        <v>1</v>
      </c>
    </row>
    <row r="132" spans="1:2" ht="12.75">
      <c r="A132" s="9">
        <v>100</v>
      </c>
      <c r="B132" s="10">
        <v>1</v>
      </c>
    </row>
    <row r="133" spans="1:2" ht="12.75">
      <c r="A133" s="9">
        <v>142</v>
      </c>
      <c r="B133" s="10">
        <v>1</v>
      </c>
    </row>
    <row r="134" spans="1:2" ht="12.75">
      <c r="A134" s="9">
        <v>232</v>
      </c>
      <c r="B134" s="10">
        <v>1</v>
      </c>
    </row>
    <row r="135" spans="1:2" ht="12.75">
      <c r="A135" s="9" t="s">
        <v>9</v>
      </c>
      <c r="B135" s="10">
        <v>1</v>
      </c>
    </row>
    <row r="136" spans="1:2" ht="12.75">
      <c r="A136" s="11" t="s">
        <v>8</v>
      </c>
      <c r="B136" s="12">
        <v>646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2:BT29"/>
  <sheetViews>
    <sheetView showGridLines="0" showRowColHeaders="0" zoomScalePageLayoutView="0" workbookViewId="0" topLeftCell="A1">
      <selection activeCell="A1" sqref="A1"/>
    </sheetView>
  </sheetViews>
  <sheetFormatPr defaultColWidth="4.7109375" defaultRowHeight="12.75"/>
  <sheetData>
    <row r="1" ht="13.5" thickBot="1"/>
    <row r="2" spans="1:72" s="14" customFormat="1" ht="12.7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7"/>
    </row>
    <row r="3" spans="1:72" s="14" customFormat="1" ht="13.5" thickBo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5"/>
    </row>
    <row r="4" spans="1:72" ht="13.5" thickBot="1">
      <c r="A4" s="2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22"/>
    </row>
    <row r="5" spans="1:72" ht="13.5" thickTop="1">
      <c r="A5" s="21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  <c r="AB5" s="13"/>
      <c r="AC5" s="13"/>
      <c r="AD5" s="13"/>
      <c r="AE5" s="13"/>
      <c r="AF5" s="13"/>
      <c r="AG5" s="13"/>
      <c r="AH5" s="13"/>
      <c r="AI5" s="13"/>
      <c r="AJ5" s="13"/>
      <c r="AK5" s="54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22"/>
    </row>
    <row r="6" spans="1:72" ht="12.75">
      <c r="A6" s="21"/>
      <c r="B6" s="3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35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22"/>
    </row>
    <row r="7" spans="1:72" ht="12.75">
      <c r="A7" s="21"/>
      <c r="B7" s="3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35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22"/>
    </row>
    <row r="8" spans="1:72" ht="19.5">
      <c r="A8" s="21"/>
      <c r="B8" s="34"/>
      <c r="C8" s="13"/>
      <c r="D8" s="13"/>
      <c r="E8" s="13"/>
      <c r="F8" s="13"/>
      <c r="G8" s="13"/>
      <c r="H8" s="13"/>
      <c r="I8" s="29" t="s">
        <v>10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6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22"/>
    </row>
    <row r="9" spans="1:72" ht="15">
      <c r="A9" s="21"/>
      <c r="B9" s="34"/>
      <c r="C9" s="13"/>
      <c r="D9" s="13"/>
      <c r="E9" s="13"/>
      <c r="F9" s="13"/>
      <c r="G9" s="13"/>
      <c r="H9" s="13"/>
      <c r="I9" s="74" t="s">
        <v>47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35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22"/>
    </row>
    <row r="10" spans="1:72" ht="18.75" thickBot="1">
      <c r="A10" s="21"/>
      <c r="B10" s="37"/>
      <c r="C10" s="79"/>
      <c r="D10" s="79"/>
      <c r="E10" s="79"/>
      <c r="F10" s="79"/>
      <c r="G10" s="79"/>
      <c r="H10" s="38"/>
      <c r="I10" s="61" t="s">
        <v>45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0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22"/>
    </row>
    <row r="11" spans="1:72" ht="14.25" thickBot="1" thickTop="1">
      <c r="A11" s="2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22"/>
    </row>
    <row r="12" spans="1:72" ht="13.5" thickTop="1">
      <c r="A12" s="2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22"/>
    </row>
    <row r="13" spans="1:72" s="13" customFormat="1" ht="12.75">
      <c r="A13" s="21"/>
      <c r="B13" s="44"/>
      <c r="C13" s="45"/>
      <c r="D13" s="45"/>
      <c r="E13" s="45"/>
      <c r="F13" s="45"/>
      <c r="G13" s="45"/>
      <c r="H13" s="46"/>
      <c r="I13" s="75" t="s">
        <v>1419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7"/>
      <c r="BT13" s="22"/>
    </row>
    <row r="14" spans="1:72" s="13" customFormat="1" ht="12.75">
      <c r="A14" s="21"/>
      <c r="B14" s="4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BT14" s="22"/>
    </row>
    <row r="15" spans="1:72" s="13" customFormat="1" ht="12.75">
      <c r="A15" s="21"/>
      <c r="B15" s="48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  <c r="BT15" s="22"/>
    </row>
    <row r="16" spans="1:72" s="13" customFormat="1" ht="12.75">
      <c r="A16" s="21"/>
      <c r="B16" s="48"/>
      <c r="C16" s="49"/>
      <c r="D16" s="49"/>
      <c r="E16" s="49"/>
      <c r="F16" s="49"/>
      <c r="G16" s="49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BT16" s="22"/>
    </row>
    <row r="17" spans="1:72" s="13" customFormat="1" ht="12.75">
      <c r="A17" s="21"/>
      <c r="B17" s="48"/>
      <c r="C17" s="50"/>
      <c r="D17" s="50"/>
      <c r="E17" s="50"/>
      <c r="F17" s="50"/>
      <c r="G17" s="5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7"/>
      <c r="BT17" s="22"/>
    </row>
    <row r="18" spans="1:72" ht="12.75">
      <c r="A18" s="21"/>
      <c r="B18" s="48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22"/>
    </row>
    <row r="19" spans="1:72" ht="12.75">
      <c r="A19" s="21"/>
      <c r="B19" s="48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7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22"/>
    </row>
    <row r="20" spans="1:72" ht="12.75">
      <c r="A20" s="21"/>
      <c r="B20" s="48"/>
      <c r="C20" s="80" t="s">
        <v>46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  <c r="AA20" s="47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22"/>
    </row>
    <row r="21" spans="1:72" ht="12.75">
      <c r="A21" s="21"/>
      <c r="B21" s="48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5"/>
      <c r="AA21" s="47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22"/>
    </row>
    <row r="22" spans="1:72" ht="12.75">
      <c r="A22" s="21"/>
      <c r="B22" s="48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8"/>
      <c r="AA22" s="47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22"/>
    </row>
    <row r="23" spans="1:72" ht="13.5" thickBot="1">
      <c r="A23" s="21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22"/>
    </row>
    <row r="24" spans="1:72" ht="13.5" thickTop="1">
      <c r="A24" s="2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22"/>
    </row>
    <row r="25" spans="1:72" ht="12.75">
      <c r="A25" s="2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22"/>
    </row>
    <row r="26" spans="1:72" ht="12.75">
      <c r="A26" s="2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22"/>
    </row>
    <row r="27" spans="1:72" ht="13.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8"/>
    </row>
    <row r="28" spans="1:72" s="14" customFormat="1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20"/>
    </row>
    <row r="29" spans="1:72" s="14" customFormat="1" ht="13.5" thickBo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</row>
  </sheetData>
  <sheetProtection/>
  <mergeCells count="2">
    <mergeCell ref="C10:G10"/>
    <mergeCell ref="C20:Z22"/>
  </mergeCells>
  <printOptions/>
  <pageMargins left="0.75" right="0.75" top="1" bottom="1" header="0.5" footer="0.5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2:I63"/>
  <sheetViews>
    <sheetView tabSelected="1" zoomScale="90" zoomScaleNormal="90" zoomScalePageLayoutView="0" workbookViewId="0" topLeftCell="A1">
      <selection activeCell="F73" sqref="F73"/>
    </sheetView>
  </sheetViews>
  <sheetFormatPr defaultColWidth="14.7109375" defaultRowHeight="12.75"/>
  <cols>
    <col min="1" max="1" width="2.421875" style="0" customWidth="1"/>
    <col min="2" max="2" width="14.7109375" style="0" customWidth="1"/>
    <col min="3" max="3" width="31.28125" style="0" bestFit="1" customWidth="1"/>
    <col min="4" max="6" width="29.421875" style="0" bestFit="1" customWidth="1"/>
    <col min="7" max="9" width="35.7109375" style="0" customWidth="1"/>
    <col min="10" max="10" width="2.421875" style="0" customWidth="1"/>
  </cols>
  <sheetData>
    <row r="2" spans="3:7" ht="12.75">
      <c r="C2" s="89"/>
      <c r="D2" s="89"/>
      <c r="E2" s="89"/>
      <c r="F2" s="89"/>
      <c r="G2" s="89"/>
    </row>
    <row r="5" spans="2:7" ht="12.75">
      <c r="B5" s="55" t="s">
        <v>0</v>
      </c>
      <c r="C5" s="55" t="s">
        <v>1</v>
      </c>
      <c r="D5" s="55" t="s">
        <v>3</v>
      </c>
      <c r="E5" s="55" t="s">
        <v>4</v>
      </c>
      <c r="F5" s="55" t="s">
        <v>5</v>
      </c>
      <c r="G5" s="55" t="s">
        <v>13</v>
      </c>
    </row>
    <row r="6" spans="2:7" ht="12.75">
      <c r="B6" s="72">
        <f>DCOUNTA([0]!Fatture,"anno",Utilita!J2:M3)</f>
        <v>231</v>
      </c>
      <c r="C6" s="72">
        <f>DCOUNTA([0]!Fatture,"anno",Utilita!O2:T3)</f>
        <v>156</v>
      </c>
      <c r="D6" s="72">
        <f>DCOUNTA([0]!Fatture,"anno",Utilita!V2:AA3)</f>
        <v>22</v>
      </c>
      <c r="E6" s="72">
        <f>DCOUNTA([0]!Fatture,"anno",Utilita!AC2:AH3)</f>
        <v>51</v>
      </c>
      <c r="F6" s="72">
        <f>DCOUNTA([0]!Fatture,"anno",Utilita!AJ2:AO3)</f>
        <v>2</v>
      </c>
      <c r="G6" s="72">
        <f>DCOUNTA([0]!Fatture,"anno",Utilita!AQ2:AT3)</f>
        <v>2</v>
      </c>
    </row>
    <row r="7" spans="2:7" ht="12.75">
      <c r="B7" s="13"/>
      <c r="C7" s="13"/>
      <c r="D7" s="13"/>
      <c r="E7" s="13"/>
      <c r="F7" s="13"/>
      <c r="G7" s="13"/>
    </row>
    <row r="8" spans="2:7" ht="12.75">
      <c r="B8" s="13"/>
      <c r="C8" s="13"/>
      <c r="D8" s="13"/>
      <c r="E8" s="13"/>
      <c r="F8" s="13"/>
      <c r="G8" s="13"/>
    </row>
    <row r="9" spans="3:9" ht="18">
      <c r="C9" s="93" t="s">
        <v>42</v>
      </c>
      <c r="D9" s="94"/>
      <c r="E9" s="94"/>
      <c r="F9" s="94"/>
      <c r="G9" s="94"/>
      <c r="H9" s="94"/>
      <c r="I9" s="94"/>
    </row>
    <row r="10" spans="3:9" ht="60" customHeight="1">
      <c r="C10" s="56" t="str">
        <f>"Numero giorni medi di pagamento per "&amp;C5</f>
        <v>Numero giorni medi di pagamento per Fatture pagate in 30 giorni</v>
      </c>
      <c r="D10" s="56" t="str">
        <f>"Numero giorni medi di pagamento per "&amp;D5</f>
        <v>Numero giorni medi di pagamento per Fatture pagate in 30-60 giorni</v>
      </c>
      <c r="E10" s="56" t="str">
        <f>"Numero giorni medi di pagamento per "&amp;E5</f>
        <v>Numero giorni medi di pagamento per Fatture pagate in 60-90 giorni</v>
      </c>
      <c r="F10" s="56" t="str">
        <f>"Numero giorni medi di pagamento per "&amp;F5</f>
        <v>Numero giorni medi di pagamento per Fatture pagate a oltre 90 giorni</v>
      </c>
      <c r="G10" s="59" t="s">
        <v>24</v>
      </c>
      <c r="H10" s="59" t="s">
        <v>23</v>
      </c>
      <c r="I10" s="59" t="s">
        <v>44</v>
      </c>
    </row>
    <row r="11" spans="3:9" ht="12.75">
      <c r="C11" s="68">
        <f>DSUM(Fatture,"Importo_X_giorni",Utilita!O2:S3)/DSUM(Fatture,"imp_fat",Utilita!O2:S3)</f>
        <v>13.31</v>
      </c>
      <c r="D11" s="68">
        <f>DSUM(Fatture,"Importo_X_giorni",Utilita!V2:AA3)/DSUM(Fatture,"imp_fat",Utilita!V2:AA3)</f>
        <v>40.54</v>
      </c>
      <c r="E11" s="68">
        <f>DSUM(Fatture,"Importo_X_giorni",Utilita!AC2:AH3)/DSUM(Fatture,"imp_fat",Utilita!AC2:AH3)</f>
        <v>71.56</v>
      </c>
      <c r="F11" s="68">
        <f>DSUM(Fatture,"Importo_X_giorni",Utilita!AJ2:AO3)/DSUM(Fatture,"imp_fat",Utilita!AJ2:AO3)</f>
        <v>97.21</v>
      </c>
      <c r="G11" s="71">
        <f>DSUM(Fatture,"Importo_X_giorni",Utilita!J2:M3)/DSUM(Fatture,"imp_fat",Utilita!J2:M3)</f>
        <v>20.4</v>
      </c>
      <c r="H11" s="71">
        <f>DSUM(Fatture,"Importo_X_GiorniDataDoc",Utilita!J2:M3)/DSUM(Fatture,"imp_fat",Utilita!J2:M3)</f>
        <v>29.53</v>
      </c>
      <c r="I11" s="71">
        <f>DSUM(Fatture,"Importo_X_Giorni_Oltre_Scadenza",Utilita!J2:M3)/DSUM(Fatture,"imp_fat",Utilita!J2:M3)</f>
        <v>-9.39</v>
      </c>
    </row>
    <row r="13" spans="6:8" ht="12.75">
      <c r="F13" s="60" t="s">
        <v>15</v>
      </c>
      <c r="G13" s="57">
        <v>30</v>
      </c>
      <c r="H13" s="57">
        <v>30</v>
      </c>
    </row>
    <row r="15" spans="6:8" ht="12.75">
      <c r="F15" s="60" t="s">
        <v>16</v>
      </c>
      <c r="G15" s="58">
        <f>G11-G13</f>
        <v>-9.6</v>
      </c>
      <c r="H15" s="58">
        <f>H11-H13</f>
        <v>-0.47</v>
      </c>
    </row>
    <row r="17" spans="2:8" ht="18">
      <c r="B17" s="90" t="s">
        <v>43</v>
      </c>
      <c r="C17" s="91"/>
      <c r="D17" s="91"/>
      <c r="E17" s="91"/>
      <c r="F17" s="91"/>
      <c r="G17" s="91"/>
      <c r="H17" s="92"/>
    </row>
    <row r="18" spans="2:8" ht="69.75" customHeight="1">
      <c r="B18" s="62" t="s">
        <v>41</v>
      </c>
      <c r="C18" s="62" t="str">
        <f>"Numero giorni medi di pagamento per "&amp;C5</f>
        <v>Numero giorni medi di pagamento per Fatture pagate in 30 giorni</v>
      </c>
      <c r="D18" s="62" t="str">
        <f>"Numero giorni medi di pagamento per "&amp;D5</f>
        <v>Numero giorni medi di pagamento per Fatture pagate in 30-60 giorni</v>
      </c>
      <c r="E18" s="62" t="str">
        <f>"Numero giorni medi di pagamento per "&amp;E5</f>
        <v>Numero giorni medi di pagamento per Fatture pagate in 60-90 giorni</v>
      </c>
      <c r="F18" s="62" t="str">
        <f>"Numero giorni medi di pagamento per "&amp;F5</f>
        <v>Numero giorni medi di pagamento per Fatture pagate a oltre 90 giorni</v>
      </c>
      <c r="G18" s="63" t="s">
        <v>24</v>
      </c>
      <c r="H18" s="63" t="s">
        <v>23</v>
      </c>
    </row>
    <row r="19" spans="2:8" ht="12.75" hidden="1">
      <c r="B19" s="64" t="s">
        <v>29</v>
      </c>
      <c r="C19" s="68">
        <f>IF(ISERROR(DSUM(Fatture,"Importo_X_giorni",Utilita!O9:T10)/DSUM(Fatture,"imp_fat",Utilita!O9:T10)),0,DSUM(Fatture,"Importo_X_giorni",Utilita!O9:T10)/DSUM(Fatture,"imp_fat",Utilita!O9:T10))</f>
        <v>0</v>
      </c>
      <c r="D19" s="68">
        <f>IF(ISERROR(DSUM(Fatture,"Importo_X_giorni",Utilita!V9:AA10)/DSUM(Fatture,"imp_fat",Utilita!V9:AA10)),0,DSUM(Fatture,"Importo_X_giorni",Utilita!V9:AA10)/DSUM(Fatture,"imp_fat",Utilita!V9:AA10))</f>
        <v>0</v>
      </c>
      <c r="E19" s="68">
        <f>IF(ISERROR(DSUM(Fatture,"Importo_X_giorni",Utilita!AC9:AH10)/DSUM(Fatture,"imp_fat",Utilita!AC9:AH10)),0,DSUM(Fatture,"Importo_X_giorni",Utilita!AC9:AH10)/DSUM(Fatture,"imp_fat",Utilita!AC9:AH10))</f>
        <v>65</v>
      </c>
      <c r="F19" s="68">
        <f>IF(ISERROR(DSUM(Fatture,"Importo_X_giorni",Utilita!AJ9:AO10)/DSUM(Fatture,"imp_fat",Utilita!AJ9:AO10)),0,DSUM(Fatture,"Importo_X_giorni",Utilita!AJ9:AO10)/DSUM(Fatture,"imp_fat",Utilita!AJ9:AO10))</f>
        <v>0</v>
      </c>
      <c r="G19" s="71">
        <f>IF(ISERROR(DSUM(Fatture,"Importo_X_giorni",Utilita!J9:M10)/DSUM(Fatture,"imp_fat",Utilita!J9:M10)),0,DSUM(Fatture,"Importo_X_giorni",Utilita!J9:M10)/DSUM(Fatture,"imp_fat",Utilita!J9:M10))</f>
        <v>65</v>
      </c>
      <c r="H19" s="71">
        <f>IF(ISERROR(DSUM(Fatture,"Importo_X_GiorniDataDoc",Utilita!J9:M10)/DSUM(Fatture,"imp_fat",Utilita!J9:M10)),0,DSUM(Fatture,"Importo_X_GiorniDataDoc",Utilita!J9:M10)/DSUM(Fatture,"imp_fat",Utilita!J9:M10))</f>
        <v>76</v>
      </c>
    </row>
    <row r="20" spans="2:8" ht="12.75" hidden="1">
      <c r="B20" s="65"/>
      <c r="C20" s="69"/>
      <c r="D20" s="69"/>
      <c r="E20" s="69"/>
      <c r="F20" s="69"/>
      <c r="G20" s="73"/>
      <c r="H20" s="73"/>
    </row>
    <row r="21" spans="2:8" ht="12.75" hidden="1">
      <c r="B21" s="65"/>
      <c r="C21" s="69"/>
      <c r="D21" s="69"/>
      <c r="E21" s="69"/>
      <c r="F21" s="69"/>
      <c r="G21" s="73"/>
      <c r="H21" s="73"/>
    </row>
    <row r="22" spans="2:8" ht="12.75" hidden="1">
      <c r="B22" s="65"/>
      <c r="C22" s="69"/>
      <c r="D22" s="69"/>
      <c r="E22" s="69"/>
      <c r="F22" s="69"/>
      <c r="G22" s="73"/>
      <c r="H22" s="73"/>
    </row>
    <row r="23" spans="2:8" ht="12.75" hidden="1">
      <c r="B23" s="64" t="s">
        <v>30</v>
      </c>
      <c r="C23" s="68">
        <f>IF(ISERROR(DSUM(Fatture,"Importo_X_giorni",Utilita!O13:T14)/DSUM(Fatture,"imp_fat",Utilita!O13:T14)),0,DSUM(Fatture,"Importo_X_giorni",Utilita!O13:T14)/DSUM(Fatture,"imp_fat",Utilita!O13:T14))</f>
        <v>20.6</v>
      </c>
      <c r="D23" s="68">
        <f>IF(ISERROR(DSUM(Fatture,"Importo_X_giorni",Utilita!V13:AA14)/DSUM(Fatture,"imp_fat",Utilita!V13:AA14)),0,DSUM(Fatture,"Importo_X_giorni",Utilita!V13:AA14)/DSUM(Fatture,"imp_fat",Utilita!V13:AA14))</f>
        <v>42.11</v>
      </c>
      <c r="E23" s="68">
        <f>IF(ISERROR(DSUM(Fatture,"Importo_X_giorni",Utilita!AC13:AH14)/DSUM(Fatture,"imp_fat",Utilita!AC13:AH14)),0,DSUM(Fatture,"Importo_X_giorni",Utilita!AC13:AH14)/DSUM(Fatture,"imp_fat",Utilita!AC13:AH14))</f>
        <v>77.96</v>
      </c>
      <c r="F23" s="68">
        <f>IF(ISERROR(DSUM(Fatture,"Importo_X_giorni",Utilita!AJ13:AO14)/DSUM(Fatture,"imp_fat",Utilita!AJ13:AO14)),0,DSUM(Fatture,"Importo_X_giorni",Utilita!AJ13:AO14)/DSUM(Fatture,"imp_fat",Utilita!AJ13:AO14))</f>
        <v>105.66</v>
      </c>
      <c r="G23" s="71">
        <f>IF(ISERROR(DSUM(Fatture,"Importo_X_giorni",Utilita!J13:M14)/DSUM(Fatture,"imp_fat",Utilita!J13:M14)),0,DSUM(Fatture,"Importo_X_giorni",Utilita!J13:M14)/DSUM(Fatture,"imp_fat",Utilita!J13:M14))</f>
        <v>58.87</v>
      </c>
      <c r="H23" s="71">
        <f>IF(ISERROR(DSUM(Fatture,"Importo_X_GiorniDataDoc",Utilita!J13:M14)/DSUM(Fatture,"imp_fat",Utilita!J13:M14)),0,DSUM(Fatture,"Importo_X_GiorniDataDoc",Utilita!J13:M14)/DSUM(Fatture,"imp_fat",Utilita!J13:M14))</f>
        <v>67.93</v>
      </c>
    </row>
    <row r="24" spans="2:8" ht="12.75" hidden="1">
      <c r="B24" s="65"/>
      <c r="C24" s="69"/>
      <c r="D24" s="69"/>
      <c r="E24" s="69"/>
      <c r="F24" s="69"/>
      <c r="G24" s="73"/>
      <c r="H24" s="73"/>
    </row>
    <row r="25" spans="2:8" ht="12.75" hidden="1">
      <c r="B25" s="65"/>
      <c r="C25" s="69"/>
      <c r="D25" s="69"/>
      <c r="E25" s="69"/>
      <c r="F25" s="69"/>
      <c r="G25" s="73"/>
      <c r="H25" s="73"/>
    </row>
    <row r="26" spans="2:8" ht="12.75" hidden="1">
      <c r="B26" s="65"/>
      <c r="C26" s="69"/>
      <c r="D26" s="69"/>
      <c r="E26" s="69"/>
      <c r="F26" s="69"/>
      <c r="G26" s="73"/>
      <c r="H26" s="73"/>
    </row>
    <row r="27" spans="2:8" ht="12.75" hidden="1">
      <c r="B27" s="64" t="s">
        <v>31</v>
      </c>
      <c r="C27" s="68">
        <f>IF(ISERROR(DSUM(Fatture,"Importo_X_giorni",Utilita!O17:T18)/DSUM(Fatture,"imp_fat",Utilita!O17:T18)),0,DSUM(Fatture,"Importo_X_giorni",Utilita!O17:T18)/DSUM(Fatture,"imp_fat",Utilita!O17:T18))</f>
        <v>13.91</v>
      </c>
      <c r="D27" s="68">
        <f>IF(ISERROR(DSUM(Fatture,"Importo_X_giorni",Utilita!V17:AA18)/DSUM(Fatture,"imp_fat",Utilita!V17:AA18)),0,DSUM(Fatture,"Importo_X_giorni",Utilita!V17:AA18)/DSUM(Fatture,"imp_fat",Utilita!V17:AA18))</f>
        <v>50.19</v>
      </c>
      <c r="E27" s="68">
        <f>IF(ISERROR(DSUM(Fatture,"Importo_X_giorni",Utilita!AC17:AH18)/DSUM(Fatture,"imp_fat",Utilita!AC17:AH18)),0,DSUM(Fatture,"Importo_X_giorni",Utilita!AC17:AH18)/DSUM(Fatture,"imp_fat",Utilita!AC17:AH18))</f>
        <v>81.25</v>
      </c>
      <c r="F27" s="68">
        <f>IF(ISERROR(DSUM(Fatture,"Importo_X_giorni",Utilita!AJ17:AO18)/DSUM(Fatture,"imp_fat",Utilita!AJ17:AO18)),0,DSUM(Fatture,"Importo_X_giorni",Utilita!AJ17:AO18)/DSUM(Fatture,"imp_fat",Utilita!AJ17:AO18))</f>
        <v>95.81</v>
      </c>
      <c r="G27" s="71">
        <f>IF(ISERROR(DSUM(Fatture,"Importo_X_giorni",Utilita!J17:M18)/DSUM(Fatture,"imp_fat",Utilita!J17:M18)),0,DSUM(Fatture,"Importo_X_giorni",Utilita!J17:M18)/DSUM(Fatture,"imp_fat",Utilita!J17:M18))</f>
        <v>41.24</v>
      </c>
      <c r="H27" s="71">
        <f>IF(ISERROR(DSUM(Fatture,"Importo_X_GiorniDataDoc",Utilita!J17:M18)/DSUM(Fatture,"imp_fat",Utilita!J17:M18)),0,DSUM(Fatture,"Importo_X_GiorniDataDoc",Utilita!J17:M18)/DSUM(Fatture,"imp_fat",Utilita!J17:M18))</f>
        <v>47.31</v>
      </c>
    </row>
    <row r="28" spans="2:8" ht="12.75" hidden="1">
      <c r="B28" s="66"/>
      <c r="C28" s="70"/>
      <c r="D28" s="70"/>
      <c r="E28" s="70"/>
      <c r="F28" s="70"/>
      <c r="G28" s="70"/>
      <c r="H28" s="70"/>
    </row>
    <row r="29" spans="2:8" ht="12.75" hidden="1">
      <c r="B29" s="66"/>
      <c r="C29" s="70"/>
      <c r="D29" s="70"/>
      <c r="E29" s="70"/>
      <c r="F29" s="70"/>
      <c r="G29" s="70"/>
      <c r="H29" s="70"/>
    </row>
    <row r="30" spans="2:8" ht="12.75" hidden="1">
      <c r="B30" s="66"/>
      <c r="C30" s="70"/>
      <c r="D30" s="70"/>
      <c r="E30" s="70"/>
      <c r="F30" s="70"/>
      <c r="G30" s="70"/>
      <c r="H30" s="70"/>
    </row>
    <row r="31" spans="2:8" ht="12.75" hidden="1">
      <c r="B31" s="64" t="s">
        <v>32</v>
      </c>
      <c r="C31" s="68">
        <f>IF(ISERROR(DSUM(Fatture,"Importo_X_giorni",Utilita!O21:T22)/DSUM(Fatture,"imp_fat",Utilita!O21:T22)),0,DSUM(Fatture,"Importo_X_giorni",Utilita!O21:T22)/DSUM(Fatture,"imp_fat",Utilita!O21:T22))</f>
        <v>8.78</v>
      </c>
      <c r="D31" s="68">
        <f>IF(ISERROR(DSUM(Fatture,"Importo_X_giorni",Utilita!V21:AA22)/DSUM(Fatture,"imp_fat",Utilita!V21:AA22)),0,DSUM(Fatture,"Importo_X_giorni",Utilita!V21:AA22)/DSUM(Fatture,"imp_fat",Utilita!V21:AA22))</f>
        <v>0</v>
      </c>
      <c r="E31" s="68">
        <f>IF(ISERROR(DSUM(Fatture,"Importo_X_giorni",Utilita!AC21:AH22)/DSUM(Fatture,"imp_fat",Utilita!AC21:AH22)),0,DSUM(Fatture,"Importo_X_giorni",Utilita!AC21:AH22)/DSUM(Fatture,"imp_fat",Utilita!AC21:AH22))</f>
        <v>0</v>
      </c>
      <c r="F31" s="68">
        <f>IF(ISERROR(DSUM(Fatture,"Importo_X_giorni",Utilita!AJ21:AO22)/DSUM(Fatture,"imp_fat",Utilita!AJ21:AO22)),0,DSUM(Fatture,"Importo_X_giorni",Utilita!AJ21:AO22)/DSUM(Fatture,"imp_fat",Utilita!AJ21:AO22))</f>
        <v>0</v>
      </c>
      <c r="G31" s="71">
        <f>IF(ISERROR(DSUM(Fatture,"Importo_X_giorni",Utilita!J21:M22)/DSUM(Fatture,"imp_fat",Utilita!J21:M22)),0,DSUM(Fatture,"Importo_X_giorni",Utilita!J21:M22)/DSUM(Fatture,"imp_fat",Utilita!J21:M22))</f>
        <v>8.78</v>
      </c>
      <c r="H31" s="71">
        <f>IF(ISERROR(DSUM(Fatture,"Importo_X_GiorniDataDoc",Utilita!J21:M22)/DSUM(Fatture,"imp_fat",Utilita!J21:M22)),0,DSUM(Fatture,"Importo_X_GiorniDataDoc",Utilita!J21:M22)/DSUM(Fatture,"imp_fat",Utilita!J21:M22))</f>
        <v>12.29</v>
      </c>
    </row>
    <row r="32" spans="2:8" ht="12.75" hidden="1">
      <c r="B32" s="66"/>
      <c r="C32" s="70"/>
      <c r="D32" s="70"/>
      <c r="E32" s="70"/>
      <c r="F32" s="70"/>
      <c r="G32" s="70"/>
      <c r="H32" s="70"/>
    </row>
    <row r="33" spans="2:8" ht="12.75" hidden="1">
      <c r="B33" s="66"/>
      <c r="C33" s="70"/>
      <c r="D33" s="70"/>
      <c r="E33" s="70"/>
      <c r="F33" s="70"/>
      <c r="G33" s="70"/>
      <c r="H33" s="70"/>
    </row>
    <row r="34" spans="2:8" ht="12.75" hidden="1">
      <c r="B34" s="66"/>
      <c r="C34" s="70"/>
      <c r="D34" s="70"/>
      <c r="E34" s="70"/>
      <c r="F34" s="70"/>
      <c r="G34" s="70"/>
      <c r="H34" s="70"/>
    </row>
    <row r="35" spans="2:8" ht="12.75" hidden="1">
      <c r="B35" s="64" t="s">
        <v>33</v>
      </c>
      <c r="C35" s="68">
        <f>IF(ISERROR(DSUM(Fatture,"Importo_X_giorni",Utilita!O25:T26)/DSUM(Fatture,"imp_fat",Utilita!O25:T26)),0,DSUM(Fatture,"Importo_X_giorni",Utilita!O25:T26)/DSUM(Fatture,"imp_fat",Utilita!O25:T26))</f>
        <v>26.07</v>
      </c>
      <c r="D35" s="68">
        <f>IF(ISERROR(DSUM(Fatture,"Importo_X_giorni",Utilita!V25:AA26)/DSUM(Fatture,"imp_fat",Utilita!V25:AA26)),0,DSUM(Fatture,"Importo_X_giorni",Utilita!V25:AA26)/DSUM(Fatture,"imp_fat",Utilita!V25:AA26))</f>
        <v>46.52</v>
      </c>
      <c r="E35" s="68">
        <f>IF(ISERROR(DSUM(Fatture,"Importo_X_giorni",Utilita!AC25:AH26)/DSUM(Fatture,"imp_fat",Utilita!AC25:AH26)),0,DSUM(Fatture,"Importo_X_giorni",Utilita!AC25:AH26)/DSUM(Fatture,"imp_fat",Utilita!AC25:AH26))</f>
        <v>74.67</v>
      </c>
      <c r="F35" s="68">
        <f>IF(ISERROR(DSUM(Fatture,"Importo_X_giorni",Utilita!AJ25:AO26)/DSUM(Fatture,"imp_fat",Utilita!AJ25:AO26)),0,DSUM(Fatture,"Importo_X_giorni",Utilita!AJ25:AO26)/DSUM(Fatture,"imp_fat",Utilita!AJ25:AO26))</f>
        <v>159.96</v>
      </c>
      <c r="G35" s="71">
        <f>IF(ISERROR(DSUM(Fatture,"Importo_X_giorni",Utilita!J25:M26)/DSUM(Fatture,"imp_fat",Utilita!J25:M26)),0,DSUM(Fatture,"Importo_X_giorni",Utilita!J25:M26)/DSUM(Fatture,"imp_fat",Utilita!J25:M26))</f>
        <v>62.22</v>
      </c>
      <c r="H35" s="71">
        <f>IF(ISERROR(DSUM(Fatture,"Importo_X_GiorniDataDoc",Utilita!J25:M26)/DSUM(Fatture,"imp_fat",Utilita!J25:M26)),0,DSUM(Fatture,"Importo_X_GiorniDataDoc",Utilita!J25:M26)/DSUM(Fatture,"imp_fat",Utilita!J25:M26))</f>
        <v>67.24</v>
      </c>
    </row>
    <row r="36" spans="2:8" ht="12.75" hidden="1">
      <c r="B36" s="66"/>
      <c r="C36" s="70"/>
      <c r="D36" s="70"/>
      <c r="E36" s="70"/>
      <c r="F36" s="70"/>
      <c r="G36" s="70"/>
      <c r="H36" s="70"/>
    </row>
    <row r="37" spans="2:8" ht="12.75" hidden="1">
      <c r="B37" s="66"/>
      <c r="C37" s="70"/>
      <c r="D37" s="70"/>
      <c r="E37" s="70"/>
      <c r="F37" s="70"/>
      <c r="G37" s="70"/>
      <c r="H37" s="70"/>
    </row>
    <row r="38" spans="2:8" ht="12.75" hidden="1">
      <c r="B38" s="66"/>
      <c r="C38" s="70"/>
      <c r="D38" s="70"/>
      <c r="E38" s="70"/>
      <c r="F38" s="70"/>
      <c r="G38" s="70"/>
      <c r="H38" s="70"/>
    </row>
    <row r="39" spans="2:8" ht="12.75" hidden="1">
      <c r="B39" s="64" t="s">
        <v>34</v>
      </c>
      <c r="C39" s="68">
        <f>IF(ISERROR(DSUM(Fatture,"Importo_X_giorni",Utilita!O29:T30)/DSUM(Fatture,"imp_fat",Utilita!O29:T30)),0,DSUM(Fatture,"Importo_X_giorni",Utilita!O29:T30)/DSUM(Fatture,"imp_fat",Utilita!O29:T30))</f>
        <v>15.44</v>
      </c>
      <c r="D39" s="68">
        <f>IF(ISERROR(DSUM(Fatture,"Importo_X_giorni",Utilita!V29:AA30)/DSUM(Fatture,"imp_fat",Utilita!V29:AA30)),0,DSUM(Fatture,"Importo_X_giorni",Utilita!V29:AA30)/DSUM(Fatture,"imp_fat",Utilita!V29:AA30))</f>
        <v>36.07</v>
      </c>
      <c r="E39" s="68">
        <f>IF(ISERROR(DSUM(Fatture,"Importo_X_giorni",Utilita!AC29:AH30)/DSUM(Fatture,"imp_fat",Utilita!AC29:AH30)),0,DSUM(Fatture,"Importo_X_giorni",Utilita!AC29:AH30)/DSUM(Fatture,"imp_fat",Utilita!AC29:AH30))</f>
        <v>62</v>
      </c>
      <c r="F39" s="68">
        <f>IF(ISERROR(DSUM(Fatture,"Importo_X_giorni",Utilita!AJ29:AO30)/DSUM(Fatture,"imp_fat",Utilita!AJ29:AO30)),0,DSUM(Fatture,"Importo_X_giorni",Utilita!AJ29:AO30)/DSUM(Fatture,"imp_fat",Utilita!AJ29:AO30))</f>
        <v>113.45</v>
      </c>
      <c r="G39" s="71">
        <f>IF(ISERROR(DSUM(Fatture,"Importo_X_giorni",Utilita!J29:M30)/DSUM(Fatture,"imp_fat",Utilita!J29:M30)),0,DSUM(Fatture,"Importo_X_giorni",Utilita!J29:M30)/DSUM(Fatture,"imp_fat",Utilita!J29:M30))</f>
        <v>20.86</v>
      </c>
      <c r="H39" s="71">
        <f>IF(ISERROR(DSUM(Fatture,"Importo_X_GiorniDataDoc",Utilita!J29:M30)/DSUM(Fatture,"imp_fat",Utilita!J29:M30)),0,DSUM(Fatture,"Importo_X_GiorniDataDoc",Utilita!J29:M30)/DSUM(Fatture,"imp_fat",Utilita!J29:M30))</f>
        <v>29.23</v>
      </c>
    </row>
    <row r="40" spans="2:8" ht="12.75" hidden="1">
      <c r="B40" s="66"/>
      <c r="C40" s="70"/>
      <c r="D40" s="70"/>
      <c r="E40" s="70"/>
      <c r="F40" s="70"/>
      <c r="G40" s="70"/>
      <c r="H40" s="70"/>
    </row>
    <row r="41" spans="2:8" ht="12.75" hidden="1">
      <c r="B41" s="66"/>
      <c r="C41" s="70"/>
      <c r="D41" s="70"/>
      <c r="E41" s="70"/>
      <c r="F41" s="70"/>
      <c r="G41" s="70"/>
      <c r="H41" s="70"/>
    </row>
    <row r="42" spans="2:8" ht="12.75" hidden="1">
      <c r="B42" s="66"/>
      <c r="C42" s="70"/>
      <c r="D42" s="70"/>
      <c r="E42" s="70"/>
      <c r="F42" s="70"/>
      <c r="G42" s="70"/>
      <c r="H42" s="70"/>
    </row>
    <row r="43" spans="2:8" ht="12.75">
      <c r="B43" s="64" t="s">
        <v>35</v>
      </c>
      <c r="C43" s="68">
        <f>IF(ISERROR(DSUM(Fatture,"Importo_X_giorni",Utilita!O33:T34)/DSUM(Fatture,"imp_fat",Utilita!O33:T34)),0,DSUM(Fatture,"Importo_X_giorni",Utilita!O33:T34)/DSUM(Fatture,"imp_fat",Utilita!O33:T34))</f>
        <v>9.71</v>
      </c>
      <c r="D43" s="68">
        <f>IF(ISERROR(DSUM(Fatture,"Importo_X_giorni",Utilita!V33:AA34)/DSUM(Fatture,"imp_fat",Utilita!V33:AA34)),0,DSUM(Fatture,"Importo_X_giorni",Utilita!V33:AA34)/DSUM(Fatture,"imp_fat",Utilita!V33:AA34))</f>
        <v>40.13</v>
      </c>
      <c r="E43" s="68">
        <f>IF(ISERROR(DSUM(Fatture,"Importo_X_giorni",Utilita!AC33:AH34)/DSUM(Fatture,"imp_fat",Utilita!AC33:AH34)),0,DSUM(Fatture,"Importo_X_giorni",Utilita!AC33:AH34)/DSUM(Fatture,"imp_fat",Utilita!AC33:AH34))</f>
        <v>64.91</v>
      </c>
      <c r="F43" s="68">
        <f>IF(ISERROR(DSUM(Fatture,"Importo_X_giorni",Utilita!AJ33:AO34)/DSUM(Fatture,"imp_fat",Utilita!AJ33:AO34)),0,DSUM(Fatture,"Importo_X_giorni",Utilita!AJ33:AO34)/DSUM(Fatture,"imp_fat",Utilita!AJ33:AO34))</f>
        <v>0</v>
      </c>
      <c r="G43" s="71">
        <f>IF(ISERROR(DSUM(Fatture,"Importo_X_giorni",Utilita!J33:M34)/DSUM(Fatture,"imp_fat",Utilita!J33:M34)),0,DSUM(Fatture,"Importo_X_giorni",Utilita!J33:M34)/DSUM(Fatture,"imp_fat",Utilita!J33:M34))</f>
        <v>19.84</v>
      </c>
      <c r="H43" s="71">
        <f>IF(ISERROR(DSUM(Fatture,"Importo_X_GiorniDataDoc",Utilita!J33:M34)/DSUM(Fatture,"imp_fat",Utilita!J33:M34)),0,DSUM(Fatture,"Importo_X_GiorniDataDoc",Utilita!J33:M34)/DSUM(Fatture,"imp_fat",Utilita!J33:M34))</f>
        <v>30.33</v>
      </c>
    </row>
    <row r="44" spans="2:8" ht="12.75" hidden="1">
      <c r="B44" s="66"/>
      <c r="C44" s="70"/>
      <c r="D44" s="70"/>
      <c r="E44" s="70"/>
      <c r="F44" s="70"/>
      <c r="G44" s="70"/>
      <c r="H44" s="70"/>
    </row>
    <row r="45" spans="2:8" ht="12.75" hidden="1">
      <c r="B45" s="66"/>
      <c r="C45" s="70"/>
      <c r="D45" s="70"/>
      <c r="E45" s="70"/>
      <c r="F45" s="70"/>
      <c r="G45" s="70"/>
      <c r="H45" s="70"/>
    </row>
    <row r="46" spans="2:8" ht="12.75" hidden="1">
      <c r="B46" s="66"/>
      <c r="C46" s="70"/>
      <c r="D46" s="70"/>
      <c r="E46" s="70"/>
      <c r="F46" s="70"/>
      <c r="G46" s="70"/>
      <c r="H46" s="70"/>
    </row>
    <row r="47" spans="2:8" ht="12.75">
      <c r="B47" s="64" t="s">
        <v>36</v>
      </c>
      <c r="C47" s="68">
        <f>IF(ISERROR(DSUM(Fatture,"Importo_X_giorni",Utilita!O37:T38)/DSUM(Fatture,"imp_fat",Utilita!O37:T38)),0,DSUM(Fatture,"Importo_X_giorni",Utilita!O37:T38)/DSUM(Fatture,"imp_fat",Utilita!O37:T38))</f>
        <v>12.87</v>
      </c>
      <c r="D47" s="68">
        <f>IF(ISERROR(DSUM(Fatture,"Importo_X_giorni",Utilita!V37:AA38)/DSUM(Fatture,"imp_fat",Utilita!V37:AA38)),0,DSUM(Fatture,"Importo_X_giorni",Utilita!V37:AA38)/DSUM(Fatture,"imp_fat",Utilita!V37:AA38))</f>
        <v>40.02</v>
      </c>
      <c r="E47" s="68">
        <f>IF(ISERROR(DSUM(Fatture,"Importo_X_giorni",Utilita!AC37:AH38)/DSUM(Fatture,"imp_fat",Utilita!AC37:AH38)),0,DSUM(Fatture,"Importo_X_giorni",Utilita!AC37:AH38)/DSUM(Fatture,"imp_fat",Utilita!AC37:AH38))</f>
        <v>79.64</v>
      </c>
      <c r="F47" s="68">
        <f>IF(ISERROR(DSUM(Fatture,"Importo_X_giorni",Utilita!AJ37:AO38)/DSUM(Fatture,"imp_fat",Utilita!AJ37:AO38)),0,DSUM(Fatture,"Importo_X_giorni",Utilita!AJ37:AO38)/DSUM(Fatture,"imp_fat",Utilita!AJ37:AO38))</f>
        <v>0</v>
      </c>
      <c r="G47" s="71">
        <f>IF(ISERROR(DSUM(Fatture,"Importo_X_giorni",Utilita!J37:M38)/DSUM(Fatture,"imp_fat",Utilita!J37:M38)),0,DSUM(Fatture,"Importo_X_giorni",Utilita!J37:M38)/DSUM(Fatture,"imp_fat",Utilita!J37:M38))</f>
        <v>28.72</v>
      </c>
      <c r="H47" s="71">
        <f>IF(ISERROR(DSUM(Fatture,"Importo_X_GiorniDataDoc",Utilita!J37:M38)/DSUM(Fatture,"imp_fat",Utilita!J37:M38)),0,DSUM(Fatture,"Importo_X_GiorniDataDoc",Utilita!J37:M38)/DSUM(Fatture,"imp_fat",Utilita!J37:M38))</f>
        <v>34.22</v>
      </c>
    </row>
    <row r="48" spans="2:8" ht="12.75" hidden="1">
      <c r="B48" s="66"/>
      <c r="C48" s="70"/>
      <c r="D48" s="70"/>
      <c r="E48" s="70"/>
      <c r="F48" s="70"/>
      <c r="G48" s="70"/>
      <c r="H48" s="70"/>
    </row>
    <row r="49" spans="2:8" ht="12.75" hidden="1">
      <c r="B49" s="66"/>
      <c r="C49" s="70"/>
      <c r="D49" s="70"/>
      <c r="E49" s="70"/>
      <c r="F49" s="70"/>
      <c r="G49" s="70"/>
      <c r="H49" s="70"/>
    </row>
    <row r="50" spans="2:8" ht="12.75" hidden="1">
      <c r="B50" s="66"/>
      <c r="C50" s="70"/>
      <c r="D50" s="70"/>
      <c r="E50" s="70"/>
      <c r="F50" s="70"/>
      <c r="G50" s="70"/>
      <c r="H50" s="70"/>
    </row>
    <row r="51" spans="2:8" ht="12.75">
      <c r="B51" s="64" t="s">
        <v>37</v>
      </c>
      <c r="C51" s="68">
        <f>IF(ISERROR(DSUM(Fatture,"Importo_X_giorni",Utilita!O41:T42)/DSUM(Fatture,"imp_fat",Utilita!O41:T42)),0,DSUM(Fatture,"Importo_X_giorni",Utilita!O41:T42)/DSUM(Fatture,"imp_fat",Utilita!O41:T42))</f>
        <v>14.75</v>
      </c>
      <c r="D51" s="68">
        <f>IF(ISERROR(DSUM(Fatture,"Importo_X_giorni",Utilita!V41:AA42)/DSUM(Fatture,"imp_fat",Utilita!V41:AA42)),0,DSUM(Fatture,"Importo_X_giorni",Utilita!V41:AA42)/DSUM(Fatture,"imp_fat",Utilita!V41:AA42))</f>
        <v>51.73</v>
      </c>
      <c r="E51" s="68">
        <f>IF(ISERROR(DSUM(Fatture,"Importo_X_giorni",Utilita!AC41:AH42)/DSUM(Fatture,"imp_fat",Utilita!AC41:AH42)),0,DSUM(Fatture,"Importo_X_giorni",Utilita!AC41:AH42)/DSUM(Fatture,"imp_fat",Utilita!AC41:AH42))</f>
        <v>78</v>
      </c>
      <c r="F51" s="68">
        <f>IF(ISERROR(DSUM(Fatture,"Importo_X_giorni",Utilita!AJ41:AO42)/DSUM(Fatture,"imp_fat",Utilita!AJ41:AO42)),0,DSUM(Fatture,"Importo_X_giorni",Utilita!AJ41:AO42)/DSUM(Fatture,"imp_fat",Utilita!AJ41:AO42))</f>
        <v>97.21</v>
      </c>
      <c r="G51" s="71">
        <f>IF(ISERROR(DSUM(Fatture,"Importo_X_giorni",Utilita!J41:M42)/DSUM(Fatture,"imp_fat",Utilita!J41:M42)),0,DSUM(Fatture,"Importo_X_giorni",Utilita!J41:M42)/DSUM(Fatture,"imp_fat",Utilita!J41:M42))</f>
        <v>18.83</v>
      </c>
      <c r="H51" s="71">
        <f>IF(ISERROR(DSUM(Fatture,"Importo_X_GiorniDataDoc",Utilita!J41:M42)/DSUM(Fatture,"imp_fat",Utilita!J41:M42)),0,DSUM(Fatture,"Importo_X_GiorniDataDoc",Utilita!J41:M42)/DSUM(Fatture,"imp_fat",Utilita!J41:M42))</f>
        <v>28.08</v>
      </c>
    </row>
    <row r="52" spans="2:8" ht="12.75" hidden="1">
      <c r="B52" s="66"/>
      <c r="C52" s="70"/>
      <c r="D52" s="70"/>
      <c r="E52" s="70"/>
      <c r="F52" s="70"/>
      <c r="G52" s="70"/>
      <c r="H52" s="70"/>
    </row>
    <row r="53" spans="2:8" ht="12.75" hidden="1">
      <c r="B53" s="66"/>
      <c r="C53" s="70"/>
      <c r="D53" s="70"/>
      <c r="E53" s="70"/>
      <c r="F53" s="70"/>
      <c r="G53" s="70"/>
      <c r="H53" s="70"/>
    </row>
    <row r="54" spans="2:8" ht="12.75" hidden="1">
      <c r="B54" s="66"/>
      <c r="C54" s="70"/>
      <c r="D54" s="70"/>
      <c r="E54" s="70"/>
      <c r="F54" s="70"/>
      <c r="G54" s="70"/>
      <c r="H54" s="70"/>
    </row>
    <row r="55" spans="2:8" ht="12.75" hidden="1">
      <c r="B55" s="64" t="s">
        <v>38</v>
      </c>
      <c r="C55" s="68">
        <f>IF(ISERROR(DSUM(Fatture,"Importo_X_giorni",Utilita!O45:T46)/DSUM(Fatture,"imp_fat",Utilita!O45:T46)),0,DSUM(Fatture,"Importo_X_giorni",Utilita!O45:T46)/DSUM(Fatture,"imp_fat",Utilita!O45:T46))</f>
        <v>14.31</v>
      </c>
      <c r="D55" s="68">
        <f>IF(ISERROR(DSUM(Fatture,"Importo_X_giorni",Utilita!V45:AA46)/DSUM(Fatture,"imp_fat",Utilita!V45:AA46)),0,DSUM(Fatture,"Importo_X_giorni",Utilita!V45:AA46)/DSUM(Fatture,"imp_fat",Utilita!V45:AA46))</f>
        <v>46</v>
      </c>
      <c r="E55" s="68">
        <f>IF(ISERROR(DSUM(Fatture,"Importo_X_giorni",Utilita!AC45:AH46)/DSUM(Fatture,"imp_fat",Utilita!AC45:AH46)),0,DSUM(Fatture,"Importo_X_giorni",Utilita!AC45:AH46)/DSUM(Fatture,"imp_fat",Utilita!AC45:AH46))</f>
        <v>80</v>
      </c>
      <c r="F55" s="68">
        <f>IF(ISERROR(DSUM(Fatture,"Importo_X_giorni",Utilita!AJ45:AO46)/DSUM(Fatture,"imp_fat",Utilita!AJ45:AO46)),0,DSUM(Fatture,"Importo_X_giorni",Utilita!AJ45:AO46)/DSUM(Fatture,"imp_fat",Utilita!AJ45:AO46))</f>
        <v>203.84</v>
      </c>
      <c r="G55" s="71">
        <f>IF(ISERROR(DSUM(Fatture,"Importo_X_giorni",Utilita!J45:M46)/DSUM(Fatture,"imp_fat",Utilita!J45:M46)),0,DSUM(Fatture,"Importo_X_giorni",Utilita!J45:M46)/DSUM(Fatture,"imp_fat",Utilita!J45:M46))</f>
        <v>43.44</v>
      </c>
      <c r="H55" s="71">
        <f>IF(ISERROR(DSUM(Fatture,"Importo_X_GiorniDataDoc",Utilita!J45:M46)/DSUM(Fatture,"imp_fat",Utilita!J45:M46)),0,DSUM(Fatture,"Importo_X_GiorniDataDoc",Utilita!J45:M46)/DSUM(Fatture,"imp_fat",Utilita!J45:M46))</f>
        <v>48.63</v>
      </c>
    </row>
    <row r="56" spans="2:8" ht="12.75" hidden="1">
      <c r="B56" s="66"/>
      <c r="C56" s="70"/>
      <c r="D56" s="70"/>
      <c r="E56" s="70"/>
      <c r="F56" s="70"/>
      <c r="G56" s="70"/>
      <c r="H56" s="70"/>
    </row>
    <row r="57" spans="2:8" ht="12.75" hidden="1">
      <c r="B57" s="66"/>
      <c r="C57" s="70"/>
      <c r="D57" s="70"/>
      <c r="E57" s="70"/>
      <c r="F57" s="70"/>
      <c r="G57" s="70"/>
      <c r="H57" s="70"/>
    </row>
    <row r="58" spans="2:8" ht="12.75" hidden="1">
      <c r="B58" s="66"/>
      <c r="C58" s="70"/>
      <c r="D58" s="70"/>
      <c r="E58" s="70"/>
      <c r="F58" s="70"/>
      <c r="G58" s="70"/>
      <c r="H58" s="70"/>
    </row>
    <row r="59" spans="2:8" ht="12.75" hidden="1">
      <c r="B59" s="64" t="s">
        <v>39</v>
      </c>
      <c r="C59" s="68">
        <f>IF(ISERROR(DSUM(Fatture,"Importo_X_giorni",Utilita!O49:T50)/DSUM(Fatture,"imp_fat",Utilita!O49:T50)),0,DSUM(Fatture,"Importo_X_giorni",Utilita!O49:T50)/DSUM(Fatture,"imp_fat",Utilita!O49:T50))</f>
        <v>0</v>
      </c>
      <c r="D59" s="68">
        <f>IF(ISERROR(DSUM(Fatture,"Importo_X_giorni",Utilita!V49:AA50)/DSUM(Fatture,"imp_fat",Utilita!V49:AA50)),0,DSUM(Fatture,"Importo_X_giorni",Utilita!V49:AA50)/DSUM(Fatture,"imp_fat",Utilita!V49:AA50))</f>
        <v>0</v>
      </c>
      <c r="E59" s="68">
        <f>IF(ISERROR(DSUM(Fatture,"Importo_X_giorni",Utilita!AC49:AH50)/DSUM(Fatture,"imp_fat",Utilita!AC49:AH50)),0,DSUM(Fatture,"Importo_X_giorni",Utilita!AC49:AH50)/DSUM(Fatture,"imp_fat",Utilita!AC49:AH50))</f>
        <v>0</v>
      </c>
      <c r="F59" s="68">
        <f>IF(ISERROR(DSUM(Fatture,"Importo_X_giorni",Utilita!AJ49:AO50)/DSUM(Fatture,"imp_fat",Utilita!AJ49:AO50)),0,DSUM(Fatture,"Importo_X_giorni",Utilita!AJ49:AO50)/DSUM(Fatture,"imp_fat",Utilita!AJ49:AO50))</f>
        <v>0</v>
      </c>
      <c r="G59" s="71">
        <f>IF(ISERROR(DSUM(Fatture,"Importo_X_giorni",Utilita!J49:M50)/DSUM(Fatture,"imp_fat",Utilita!J49:M50)),0,DSUM(Fatture,"Importo_X_giorni",Utilita!J49:M50)/DSUM(Fatture,"imp_fat",Utilita!J49:M50))</f>
        <v>0</v>
      </c>
      <c r="H59" s="71">
        <f>IF(ISERROR(DSUM(Fatture,"Importo_X_GiorniDataDoc",Utilita!J49:M50)/DSUM(Fatture,"imp_fat",Utilita!J49:M50)),0,DSUM(Fatture,"Importo_X_GiorniDataDoc",Utilita!J49:M50)/DSUM(Fatture,"imp_fat",Utilita!J49:M50))</f>
        <v>0</v>
      </c>
    </row>
    <row r="60" spans="2:8" ht="12.75" hidden="1">
      <c r="B60" s="66"/>
      <c r="C60" s="70"/>
      <c r="D60" s="70"/>
      <c r="E60" s="70"/>
      <c r="F60" s="70"/>
      <c r="G60" s="70"/>
      <c r="H60" s="70"/>
    </row>
    <row r="61" spans="2:8" ht="12.75" hidden="1">
      <c r="B61" s="66"/>
      <c r="C61" s="70"/>
      <c r="D61" s="70"/>
      <c r="E61" s="70"/>
      <c r="F61" s="70"/>
      <c r="G61" s="70"/>
      <c r="H61" s="70"/>
    </row>
    <row r="62" spans="2:8" ht="12.75" hidden="1">
      <c r="B62" s="66"/>
      <c r="C62" s="70"/>
      <c r="D62" s="70"/>
      <c r="E62" s="70"/>
      <c r="F62" s="70"/>
      <c r="G62" s="70"/>
      <c r="H62" s="70"/>
    </row>
    <row r="63" spans="2:8" ht="12.75" hidden="1">
      <c r="B63" s="64" t="s">
        <v>40</v>
      </c>
      <c r="C63" s="68">
        <f>IF(ISERROR(DSUM(Fatture,"Importo_X_giorni",Utilita!O53:T54)/DSUM(Fatture,"imp_fat",Utilita!O53:T54)),0,DSUM(Fatture,"Importo_X_giorni",Utilita!O53:T54)/DSUM(Fatture,"imp_fat",Utilita!O53:T54))</f>
        <v>0</v>
      </c>
      <c r="D63" s="68">
        <f>IF(ISERROR(DSUM(Fatture,"Importo_X_giorni",Utilita!V53:AA54)/DSUM(Fatture,"imp_fat",Utilita!V53:AA54)),0,DSUM(Fatture,"Importo_X_giorni",Utilita!V53:AA54)/DSUM(Fatture,"imp_fat",Utilita!V53:AA54))</f>
        <v>0</v>
      </c>
      <c r="E63" s="68">
        <f>IF(ISERROR(DSUM(Fatture,"Importo_X_giorni",Utilita!AC53:AH54)/DSUM(Fatture,"imp_fat",Utilita!AC53:AH54)),0,DSUM(Fatture,"Importo_X_giorni",Utilita!AC53:AH54)/DSUM(Fatture,"imp_fat",Utilita!AC53:AH54))</f>
        <v>0</v>
      </c>
      <c r="F63" s="68">
        <f>IF(ISERROR(DSUM(Fatture,"Importo_X_giorni",Utilita!AJ53:AO54)/DSUM(Fatture,"imp_fat",Utilita!AJ53:AO54)),0,DSUM(Fatture,"Importo_X_giorni",Utilita!AJ53:AO54)/DSUM(Fatture,"imp_fat",Utilita!AJ53:AO54))</f>
        <v>0</v>
      </c>
      <c r="G63" s="71">
        <f>IF(ISERROR(DSUM(Fatture,"Importo_X_giorni",Utilita!J53:M54)/DSUM(Fatture,"imp_fat",Utilita!J53:M54)),0,DSUM(Fatture,"Importo_X_giorni",Utilita!J53:M54)/DSUM(Fatture,"imp_fat",Utilita!J53:M54))</f>
        <v>0</v>
      </c>
      <c r="H63" s="71">
        <f>IF(ISERROR(DSUM(Fatture,"Importo_X_GiorniDataDoc",Utilita!J53:M54)/DSUM(Fatture,"imp_fat",Utilita!J53:M54)),0,DSUM(Fatture,"Importo_X_GiorniDataDoc",Utilita!J53:M54)/DSUM(Fatture,"imp_fat",Utilita!J53:M54))</f>
        <v>0</v>
      </c>
    </row>
  </sheetData>
  <sheetProtection/>
  <mergeCells count="3">
    <mergeCell ref="C2:G2"/>
    <mergeCell ref="B17:H17"/>
    <mergeCell ref="C9:I9"/>
  </mergeCells>
  <printOptions/>
  <pageMargins left="0.75" right="0.75" top="1" bottom="1" header="0.5" footer="0.5"/>
  <pageSetup fitToHeight="1" fitToWidth="1" horizontalDpi="600" verticalDpi="600" orientation="landscape" paperSize="9" scale="5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BU1770"/>
  <sheetViews>
    <sheetView zoomScale="75" zoomScaleNormal="75" zoomScalePageLayoutView="0" workbookViewId="0" topLeftCell="O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3" customWidth="1"/>
    <col min="2" max="2" width="9.7109375" style="3" bestFit="1" customWidth="1"/>
    <col min="3" max="3" width="61.140625" style="3" customWidth="1"/>
    <col min="4" max="4" width="11.57421875" style="3" bestFit="1" customWidth="1"/>
    <col min="5" max="5" width="25.7109375" style="3" bestFit="1" customWidth="1"/>
    <col min="6" max="6" width="11.57421875" style="3" bestFit="1" customWidth="1"/>
    <col min="7" max="8" width="13.140625" style="77" bestFit="1" customWidth="1"/>
    <col min="9" max="9" width="11.57421875" style="77" bestFit="1" customWidth="1"/>
    <col min="10" max="10" width="11.140625" style="3" bestFit="1" customWidth="1"/>
    <col min="11" max="11" width="11.7109375" style="78" bestFit="1" customWidth="1"/>
    <col min="12" max="12" width="12.140625" style="3" bestFit="1" customWidth="1"/>
    <col min="13" max="13" width="11.00390625" style="3" bestFit="1" customWidth="1"/>
    <col min="14" max="14" width="17.421875" style="77" bestFit="1" customWidth="1"/>
    <col min="15" max="15" width="13.28125" style="3" bestFit="1" customWidth="1"/>
    <col min="16" max="16" width="9.8515625" style="77" customWidth="1"/>
    <col min="17" max="17" width="12.7109375" style="78" customWidth="1"/>
    <col min="18" max="18" width="13.7109375" style="3" customWidth="1"/>
    <col min="19" max="19" width="12.8515625" style="77" customWidth="1"/>
    <col min="20" max="20" width="21.7109375" style="78" customWidth="1"/>
    <col min="21" max="21" width="18.28125" style="77" customWidth="1"/>
    <col min="22" max="22" width="26.8515625" style="77" customWidth="1"/>
    <col min="23" max="23" width="29.7109375" style="78" customWidth="1"/>
    <col min="24" max="24" width="35.00390625" style="77" customWidth="1"/>
    <col min="25" max="25" width="8.7109375" style="67" customWidth="1"/>
    <col min="26" max="26" width="11.140625" style="2" customWidth="1"/>
    <col min="27" max="27" width="11.7109375" style="3" customWidth="1"/>
    <col min="28" max="28" width="12.140625" style="3" customWidth="1"/>
    <col min="29" max="29" width="11.00390625" style="3" customWidth="1"/>
    <col min="30" max="30" width="15.57421875" style="3" customWidth="1"/>
    <col min="31" max="31" width="13.28125" style="3" customWidth="1"/>
    <col min="32" max="32" width="8.00390625" style="3" customWidth="1"/>
    <col min="33" max="33" width="12.7109375" style="3" customWidth="1"/>
    <col min="34" max="34" width="13.7109375" style="3" customWidth="1"/>
    <col min="35" max="35" width="11.00390625" style="67" customWidth="1"/>
    <col min="36" max="36" width="21.7109375" style="3" customWidth="1"/>
    <col min="37" max="37" width="16.28125" style="67" customWidth="1"/>
    <col min="38" max="38" width="24.8515625" style="67" customWidth="1"/>
    <col min="39" max="39" width="29.7109375" style="3" customWidth="1"/>
    <col min="40" max="41" width="32.8515625" style="3" customWidth="1"/>
    <col min="42" max="42" width="8.7109375" style="3" bestFit="1" customWidth="1"/>
    <col min="43" max="43" width="11.140625" style="3" bestFit="1" customWidth="1"/>
    <col min="44" max="44" width="11.7109375" style="3" bestFit="1" customWidth="1"/>
    <col min="45" max="45" width="12.140625" style="3" bestFit="1" customWidth="1"/>
    <col min="46" max="46" width="11.00390625" style="3" bestFit="1" customWidth="1"/>
    <col min="47" max="47" width="15.57421875" style="3" bestFit="1" customWidth="1"/>
    <col min="48" max="48" width="13.28125" style="3" bestFit="1" customWidth="1"/>
    <col min="49" max="49" width="12.7109375" style="3" bestFit="1" customWidth="1"/>
    <col min="50" max="50" width="13.7109375" style="3" bestFit="1" customWidth="1"/>
    <col min="51" max="51" width="21.7109375" style="3" bestFit="1" customWidth="1"/>
    <col min="52" max="52" width="10.57421875" style="3" bestFit="1" customWidth="1"/>
    <col min="53" max="53" width="10.421875" style="3" bestFit="1" customWidth="1"/>
    <col min="54" max="54" width="10.28125" style="3" bestFit="1" customWidth="1"/>
    <col min="55" max="55" width="10.8515625" style="3" bestFit="1" customWidth="1"/>
    <col min="56" max="56" width="8.140625" style="3" bestFit="1" customWidth="1"/>
    <col min="57" max="57" width="11.140625" style="3" bestFit="1" customWidth="1"/>
    <col min="58" max="58" width="10.140625" style="3" bestFit="1" customWidth="1"/>
    <col min="59" max="59" width="11.140625" style="3" bestFit="1" customWidth="1"/>
    <col min="60" max="60" width="10.28125" style="3" bestFit="1" customWidth="1"/>
    <col min="61" max="61" width="13.28125" style="3" bestFit="1" customWidth="1"/>
    <col min="62" max="62" width="11.57421875" style="3" bestFit="1" customWidth="1"/>
    <col min="63" max="63" width="38.421875" style="3" bestFit="1" customWidth="1"/>
    <col min="64" max="64" width="10.28125" style="3" bestFit="1" customWidth="1"/>
    <col min="65" max="65" width="10.421875" style="3" bestFit="1" customWidth="1"/>
    <col min="66" max="68" width="10.28125" style="3" bestFit="1" customWidth="1"/>
    <col min="69" max="69" width="8.140625" style="3" bestFit="1" customWidth="1"/>
    <col min="70" max="70" width="10.28125" style="3" bestFit="1" customWidth="1"/>
    <col min="71" max="71" width="10.140625" style="3" bestFit="1" customWidth="1"/>
    <col min="72" max="73" width="10.28125" style="3" bestFit="1" customWidth="1"/>
    <col min="74" max="74" width="13.28125" style="3" bestFit="1" customWidth="1"/>
    <col min="75" max="75" width="5.140625" style="3" bestFit="1" customWidth="1"/>
    <col min="76" max="76" width="8.421875" style="3" bestFit="1" customWidth="1"/>
    <col min="77" max="77" width="38.421875" style="3" bestFit="1" customWidth="1"/>
    <col min="78" max="78" width="10.28125" style="3" bestFit="1" customWidth="1"/>
    <col min="79" max="79" width="10.421875" style="3" bestFit="1" customWidth="1"/>
    <col min="80" max="82" width="10.28125" style="3" bestFit="1" customWidth="1"/>
    <col min="83" max="83" width="8.140625" style="3" bestFit="1" customWidth="1"/>
    <col min="84" max="84" width="10.28125" style="3" bestFit="1" customWidth="1"/>
    <col min="85" max="85" width="10.140625" style="3" bestFit="1" customWidth="1"/>
    <col min="86" max="87" width="10.28125" style="3" bestFit="1" customWidth="1"/>
    <col min="88" max="88" width="13.28125" style="3" bestFit="1" customWidth="1"/>
    <col min="89" max="89" width="5.140625" style="3" bestFit="1" customWidth="1"/>
    <col min="90" max="90" width="8.421875" style="3" bestFit="1" customWidth="1"/>
    <col min="91" max="91" width="38.421875" style="3" bestFit="1" customWidth="1"/>
    <col min="92" max="92" width="10.28125" style="3" bestFit="1" customWidth="1"/>
    <col min="93" max="93" width="10.421875" style="3" bestFit="1" customWidth="1"/>
    <col min="94" max="96" width="10.28125" style="3" bestFit="1" customWidth="1"/>
    <col min="97" max="97" width="8.140625" style="3" bestFit="1" customWidth="1"/>
    <col min="98" max="98" width="10.28125" style="3" bestFit="1" customWidth="1"/>
    <col min="99" max="99" width="10.140625" style="3" bestFit="1" customWidth="1"/>
    <col min="100" max="101" width="10.28125" style="3" bestFit="1" customWidth="1"/>
    <col min="102" max="102" width="13.28125" style="3" bestFit="1" customWidth="1"/>
    <col min="103" max="103" width="5.140625" style="3" bestFit="1" customWidth="1"/>
    <col min="104" max="104" width="8.421875" style="3" bestFit="1" customWidth="1"/>
    <col min="105" max="105" width="38.421875" style="3" bestFit="1" customWidth="1"/>
    <col min="106" max="106" width="10.28125" style="3" bestFit="1" customWidth="1"/>
    <col min="107" max="107" width="10.421875" style="3" bestFit="1" customWidth="1"/>
    <col min="108" max="110" width="10.28125" style="3" bestFit="1" customWidth="1"/>
    <col min="111" max="111" width="8.140625" style="3" bestFit="1" customWidth="1"/>
    <col min="112" max="112" width="10.28125" style="3" bestFit="1" customWidth="1"/>
    <col min="113" max="113" width="10.140625" style="3" bestFit="1" customWidth="1"/>
    <col min="114" max="115" width="10.28125" style="3" bestFit="1" customWidth="1"/>
    <col min="116" max="116" width="13.28125" style="3" bestFit="1" customWidth="1"/>
    <col min="117" max="117" width="5.140625" style="3" bestFit="1" customWidth="1"/>
    <col min="118" max="118" width="8.421875" style="3" bestFit="1" customWidth="1"/>
    <col min="119" max="119" width="38.421875" style="3" bestFit="1" customWidth="1"/>
    <col min="120" max="120" width="10.28125" style="3" bestFit="1" customWidth="1"/>
    <col min="121" max="121" width="10.421875" style="3" bestFit="1" customWidth="1"/>
    <col min="122" max="124" width="10.28125" style="3" bestFit="1" customWidth="1"/>
    <col min="125" max="125" width="8.140625" style="3" bestFit="1" customWidth="1"/>
    <col min="126" max="126" width="10.28125" style="3" bestFit="1" customWidth="1"/>
    <col min="127" max="127" width="10.140625" style="3" bestFit="1" customWidth="1"/>
    <col min="128" max="129" width="10.28125" style="3" bestFit="1" customWidth="1"/>
    <col min="130" max="130" width="13.28125" style="3" bestFit="1" customWidth="1"/>
    <col min="131" max="131" width="5.140625" style="3" bestFit="1" customWidth="1"/>
    <col min="132" max="132" width="8.421875" style="3" bestFit="1" customWidth="1"/>
    <col min="133" max="133" width="38.421875" style="3" bestFit="1" customWidth="1"/>
    <col min="134" max="134" width="10.28125" style="3" bestFit="1" customWidth="1"/>
    <col min="135" max="135" width="10.421875" style="3" bestFit="1" customWidth="1"/>
    <col min="136" max="138" width="10.28125" style="3" bestFit="1" customWidth="1"/>
    <col min="139" max="139" width="8.140625" style="3" bestFit="1" customWidth="1"/>
    <col min="140" max="140" width="10.28125" style="3" bestFit="1" customWidth="1"/>
    <col min="141" max="141" width="10.140625" style="3" bestFit="1" customWidth="1"/>
    <col min="142" max="143" width="10.28125" style="3" bestFit="1" customWidth="1"/>
    <col min="144" max="144" width="13.28125" style="3" bestFit="1" customWidth="1"/>
    <col min="145" max="145" width="5.140625" style="3" bestFit="1" customWidth="1"/>
    <col min="146" max="146" width="8.421875" style="3" bestFit="1" customWidth="1"/>
    <col min="147" max="147" width="38.421875" style="3" bestFit="1" customWidth="1"/>
    <col min="148" max="148" width="10.28125" style="3" bestFit="1" customWidth="1"/>
    <col min="149" max="149" width="10.421875" style="3" bestFit="1" customWidth="1"/>
    <col min="150" max="152" width="10.28125" style="3" bestFit="1" customWidth="1"/>
    <col min="153" max="153" width="8.140625" style="3" bestFit="1" customWidth="1"/>
    <col min="154" max="154" width="10.28125" style="3" bestFit="1" customWidth="1"/>
    <col min="155" max="155" width="10.140625" style="3" bestFit="1" customWidth="1"/>
    <col min="156" max="157" width="10.28125" style="3" bestFit="1" customWidth="1"/>
    <col min="158" max="158" width="13.28125" style="3" bestFit="1" customWidth="1"/>
    <col min="159" max="16384" width="9.140625" style="3" customWidth="1"/>
  </cols>
  <sheetData>
    <row r="1" spans="1:58" ht="12.75">
      <c r="A1" s="3" t="s">
        <v>48</v>
      </c>
      <c r="B1" s="3" t="s">
        <v>49</v>
      </c>
      <c r="C1" s="1" t="s">
        <v>50</v>
      </c>
      <c r="D1" s="3" t="s">
        <v>51</v>
      </c>
      <c r="E1" s="1" t="s">
        <v>52</v>
      </c>
      <c r="F1" s="3" t="s">
        <v>53</v>
      </c>
      <c r="G1" s="77" t="s">
        <v>54</v>
      </c>
      <c r="H1" s="77" t="s">
        <v>55</v>
      </c>
      <c r="I1" s="77" t="s">
        <v>56</v>
      </c>
      <c r="J1" s="3" t="s">
        <v>25</v>
      </c>
      <c r="K1" s="78" t="s">
        <v>57</v>
      </c>
      <c r="L1" s="3" t="s">
        <v>58</v>
      </c>
      <c r="M1" s="3" t="s">
        <v>59</v>
      </c>
      <c r="N1" s="77" t="s">
        <v>60</v>
      </c>
      <c r="O1" s="3" t="s">
        <v>17</v>
      </c>
      <c r="P1" s="77" t="s">
        <v>61</v>
      </c>
      <c r="Q1" s="78" t="s">
        <v>2</v>
      </c>
      <c r="R1" s="3" t="s">
        <v>11</v>
      </c>
      <c r="S1" s="77" t="s">
        <v>1413</v>
      </c>
      <c r="T1" s="78" t="s">
        <v>1414</v>
      </c>
      <c r="U1" s="77" t="s">
        <v>1415</v>
      </c>
      <c r="V1" s="77" t="s">
        <v>1416</v>
      </c>
      <c r="W1" s="78" t="s">
        <v>1417</v>
      </c>
      <c r="X1" s="77" t="s">
        <v>1418</v>
      </c>
      <c r="BD1" s="1"/>
      <c r="BF1" s="1"/>
    </row>
    <row r="2" spans="1:73" ht="12.75">
      <c r="A2" s="3">
        <v>2016</v>
      </c>
      <c r="B2" s="3">
        <v>4778</v>
      </c>
      <c r="C2" s="1" t="s">
        <v>62</v>
      </c>
      <c r="D2" s="2">
        <v>41731</v>
      </c>
      <c r="E2" s="1" t="s">
        <v>63</v>
      </c>
      <c r="F2" s="2">
        <v>41745</v>
      </c>
      <c r="G2" s="77">
        <v>200.1</v>
      </c>
      <c r="H2" s="77">
        <v>0</v>
      </c>
      <c r="I2" s="77">
        <v>0</v>
      </c>
      <c r="J2" s="2">
        <v>1</v>
      </c>
      <c r="K2" s="78">
        <v>30</v>
      </c>
      <c r="L2" s="2">
        <v>42370</v>
      </c>
      <c r="M2" s="2">
        <v>42735</v>
      </c>
      <c r="N2" s="77">
        <v>0</v>
      </c>
      <c r="P2" s="77">
        <v>0</v>
      </c>
      <c r="Q2" s="78">
        <f>IF(J2-F2&gt;0,IF(R2="S",J2-F2,0),0)</f>
        <v>0</v>
      </c>
      <c r="R2" s="3" t="str">
        <f>IF(G2-H2-I2-P2&gt;0,"N",IF(J2=DATE(1900,1,1),"N","S"))</f>
        <v>N</v>
      </c>
      <c r="S2" s="77">
        <f>IF(G2-H2-I2-P2&gt;0,G2-H2-I2-P2,0)</f>
        <v>200.1</v>
      </c>
      <c r="T2" s="78">
        <f>IF(J2-D2&gt;0,IF(R2="S",J2-D2,0),0)</f>
        <v>0</v>
      </c>
      <c r="U2" s="77">
        <f>IF(R2="S",H2*Q2,0)</f>
        <v>0</v>
      </c>
      <c r="V2" s="77">
        <f>IF(R2="S",H2*T2,0)</f>
        <v>0</v>
      </c>
      <c r="W2" s="78">
        <f>IF(R2="S",J2-F2-K2,0)</f>
        <v>0</v>
      </c>
      <c r="X2" s="77">
        <f>IF(R2="S",H2*W2,0)</f>
        <v>0</v>
      </c>
      <c r="AH2" s="2"/>
      <c r="AQ2" s="2"/>
      <c r="AS2" s="2"/>
      <c r="AT2" s="2"/>
      <c r="BD2" s="1"/>
      <c r="BE2" s="2"/>
      <c r="BF2" s="1"/>
      <c r="BG2" s="2"/>
      <c r="BK2" s="2"/>
      <c r="BM2" s="2"/>
      <c r="BN2" s="2"/>
      <c r="BT2" s="2"/>
      <c r="BU2" s="2"/>
    </row>
    <row r="3" spans="1:73" ht="12.75">
      <c r="A3" s="3">
        <v>2016</v>
      </c>
      <c r="C3" s="1" t="s">
        <v>64</v>
      </c>
      <c r="D3" s="2">
        <v>40535</v>
      </c>
      <c r="E3" s="1" t="s">
        <v>65</v>
      </c>
      <c r="F3" s="2">
        <v>40541</v>
      </c>
      <c r="G3" s="77">
        <v>0.01</v>
      </c>
      <c r="H3" s="77">
        <v>0</v>
      </c>
      <c r="I3" s="77">
        <v>0</v>
      </c>
      <c r="J3" s="2">
        <v>1</v>
      </c>
      <c r="K3" s="78">
        <v>30</v>
      </c>
      <c r="L3" s="2">
        <v>42370</v>
      </c>
      <c r="M3" s="2">
        <v>42735</v>
      </c>
      <c r="N3" s="77">
        <v>0</v>
      </c>
      <c r="P3" s="77">
        <v>0</v>
      </c>
      <c r="Q3" s="78">
        <f aca="true" t="shared" si="0" ref="Q3:Q66">IF(J3-F3&gt;0,IF(R3="S",J3-F3,0),0)</f>
        <v>0</v>
      </c>
      <c r="R3" s="3" t="str">
        <f aca="true" t="shared" si="1" ref="R3:R66">IF(G3-H3-I3-P3&gt;0,"N",IF(J3=DATE(1900,1,1),"N","S"))</f>
        <v>N</v>
      </c>
      <c r="S3" s="77">
        <f aca="true" t="shared" si="2" ref="S3:S66">IF(G3-H3-I3-P3&gt;0,G3-H3-I3-P3,0)</f>
        <v>0.01</v>
      </c>
      <c r="T3" s="78">
        <f aca="true" t="shared" si="3" ref="T3:T66">IF(J3-D3&gt;0,IF(R3="S",J3-D3,0),0)</f>
        <v>0</v>
      </c>
      <c r="U3" s="77">
        <f aca="true" t="shared" si="4" ref="U3:U66">IF(R3="S",H3*Q3,0)</f>
        <v>0</v>
      </c>
      <c r="V3" s="77">
        <f aca="true" t="shared" si="5" ref="V3:V66">IF(R3="S",H3*T3,0)</f>
        <v>0</v>
      </c>
      <c r="W3" s="78">
        <f aca="true" t="shared" si="6" ref="W3:W66">IF(R3="S",J3-F3-K3,0)</f>
        <v>0</v>
      </c>
      <c r="X3" s="77">
        <f aca="true" t="shared" si="7" ref="X3:X66">IF(R3="S",H3*W3,0)</f>
        <v>0</v>
      </c>
      <c r="AH3" s="2"/>
      <c r="AQ3" s="2"/>
      <c r="AS3" s="2"/>
      <c r="AT3" s="2"/>
      <c r="BD3" s="1"/>
      <c r="BE3" s="2"/>
      <c r="BF3" s="1"/>
      <c r="BG3" s="2"/>
      <c r="BK3" s="2"/>
      <c r="BM3" s="2"/>
      <c r="BN3" s="2"/>
      <c r="BT3" s="2"/>
      <c r="BU3" s="2"/>
    </row>
    <row r="4" spans="1:73" ht="12.75">
      <c r="A4" s="3">
        <v>2016</v>
      </c>
      <c r="C4" s="1" t="s">
        <v>66</v>
      </c>
      <c r="D4" s="2">
        <v>41029</v>
      </c>
      <c r="E4" s="1" t="s">
        <v>67</v>
      </c>
      <c r="F4" s="2">
        <v>41052</v>
      </c>
      <c r="G4" s="77">
        <v>72.6</v>
      </c>
      <c r="H4" s="77">
        <v>0</v>
      </c>
      <c r="I4" s="77">
        <v>0</v>
      </c>
      <c r="J4" s="2">
        <v>1</v>
      </c>
      <c r="K4" s="78">
        <v>30</v>
      </c>
      <c r="L4" s="2">
        <v>42370</v>
      </c>
      <c r="M4" s="2">
        <v>42735</v>
      </c>
      <c r="N4" s="77">
        <v>0</v>
      </c>
      <c r="P4" s="77">
        <v>0</v>
      </c>
      <c r="Q4" s="78">
        <f t="shared" si="0"/>
        <v>0</v>
      </c>
      <c r="R4" s="3" t="str">
        <f t="shared" si="1"/>
        <v>N</v>
      </c>
      <c r="S4" s="77">
        <f t="shared" si="2"/>
        <v>72.6</v>
      </c>
      <c r="T4" s="78">
        <f t="shared" si="3"/>
        <v>0</v>
      </c>
      <c r="U4" s="77">
        <f t="shared" si="4"/>
        <v>0</v>
      </c>
      <c r="V4" s="77">
        <f t="shared" si="5"/>
        <v>0</v>
      </c>
      <c r="W4" s="78">
        <f t="shared" si="6"/>
        <v>0</v>
      </c>
      <c r="X4" s="77">
        <f t="shared" si="7"/>
        <v>0</v>
      </c>
      <c r="AH4" s="2"/>
      <c r="AQ4" s="2"/>
      <c r="AS4" s="2"/>
      <c r="AT4" s="2"/>
      <c r="BD4" s="1"/>
      <c r="BE4" s="2"/>
      <c r="BF4" s="1"/>
      <c r="BG4" s="2"/>
      <c r="BK4" s="2"/>
      <c r="BM4" s="2"/>
      <c r="BN4" s="2"/>
      <c r="BT4" s="2"/>
      <c r="BU4" s="2"/>
    </row>
    <row r="5" spans="1:73" ht="12.75">
      <c r="A5" s="3">
        <v>2016</v>
      </c>
      <c r="C5" s="1" t="s">
        <v>66</v>
      </c>
      <c r="D5" s="2">
        <v>40921</v>
      </c>
      <c r="E5" s="1" t="s">
        <v>68</v>
      </c>
      <c r="F5" s="2">
        <v>40924</v>
      </c>
      <c r="G5" s="77">
        <v>180.29</v>
      </c>
      <c r="H5" s="77">
        <v>0</v>
      </c>
      <c r="I5" s="77">
        <v>0</v>
      </c>
      <c r="J5" s="2">
        <v>1</v>
      </c>
      <c r="K5" s="78">
        <v>30</v>
      </c>
      <c r="L5" s="2">
        <v>42370</v>
      </c>
      <c r="M5" s="2">
        <v>42735</v>
      </c>
      <c r="N5" s="77">
        <v>0</v>
      </c>
      <c r="P5" s="77">
        <v>0</v>
      </c>
      <c r="Q5" s="78">
        <f t="shared" si="0"/>
        <v>0</v>
      </c>
      <c r="R5" s="3" t="str">
        <f t="shared" si="1"/>
        <v>N</v>
      </c>
      <c r="S5" s="77">
        <f t="shared" si="2"/>
        <v>180.29</v>
      </c>
      <c r="T5" s="78">
        <f t="shared" si="3"/>
        <v>0</v>
      </c>
      <c r="U5" s="77">
        <f t="shared" si="4"/>
        <v>0</v>
      </c>
      <c r="V5" s="77">
        <f t="shared" si="5"/>
        <v>0</v>
      </c>
      <c r="W5" s="78">
        <f t="shared" si="6"/>
        <v>0</v>
      </c>
      <c r="X5" s="77">
        <f t="shared" si="7"/>
        <v>0</v>
      </c>
      <c r="AH5" s="2"/>
      <c r="AQ5" s="2"/>
      <c r="AS5" s="2"/>
      <c r="AT5" s="2"/>
      <c r="BD5" s="1"/>
      <c r="BE5" s="2"/>
      <c r="BF5" s="1"/>
      <c r="BG5" s="2"/>
      <c r="BK5" s="2"/>
      <c r="BM5" s="2"/>
      <c r="BN5" s="2"/>
      <c r="BT5" s="2"/>
      <c r="BU5" s="2"/>
    </row>
    <row r="6" spans="1:73" ht="12.75">
      <c r="A6" s="3">
        <v>2016</v>
      </c>
      <c r="C6" s="1" t="s">
        <v>69</v>
      </c>
      <c r="D6" s="2">
        <v>37621</v>
      </c>
      <c r="E6" s="1" t="s">
        <v>70</v>
      </c>
      <c r="F6" s="2">
        <v>37734</v>
      </c>
      <c r="G6" s="77">
        <v>3.56</v>
      </c>
      <c r="H6" s="77">
        <v>0</v>
      </c>
      <c r="I6" s="77">
        <v>0</v>
      </c>
      <c r="J6" s="2">
        <v>1</v>
      </c>
      <c r="K6" s="78">
        <v>30</v>
      </c>
      <c r="L6" s="2">
        <v>42370</v>
      </c>
      <c r="M6" s="2">
        <v>42735</v>
      </c>
      <c r="N6" s="77">
        <v>0</v>
      </c>
      <c r="P6" s="77">
        <v>0</v>
      </c>
      <c r="Q6" s="78">
        <f t="shared" si="0"/>
        <v>0</v>
      </c>
      <c r="R6" s="3" t="str">
        <f t="shared" si="1"/>
        <v>N</v>
      </c>
      <c r="S6" s="77">
        <f t="shared" si="2"/>
        <v>3.56</v>
      </c>
      <c r="T6" s="78">
        <f t="shared" si="3"/>
        <v>0</v>
      </c>
      <c r="U6" s="77">
        <f t="shared" si="4"/>
        <v>0</v>
      </c>
      <c r="V6" s="77">
        <f t="shared" si="5"/>
        <v>0</v>
      </c>
      <c r="W6" s="78">
        <f t="shared" si="6"/>
        <v>0</v>
      </c>
      <c r="X6" s="77">
        <f t="shared" si="7"/>
        <v>0</v>
      </c>
      <c r="AH6" s="2"/>
      <c r="AQ6" s="2"/>
      <c r="AS6" s="2"/>
      <c r="AT6" s="2"/>
      <c r="BD6" s="1"/>
      <c r="BE6" s="2"/>
      <c r="BF6" s="1"/>
      <c r="BG6" s="2"/>
      <c r="BK6" s="2"/>
      <c r="BM6" s="2"/>
      <c r="BN6" s="2"/>
      <c r="BT6" s="2"/>
      <c r="BU6" s="2"/>
    </row>
    <row r="7" spans="1:73" ht="12.75">
      <c r="A7" s="3">
        <v>2016</v>
      </c>
      <c r="B7" s="3">
        <v>2805</v>
      </c>
      <c r="C7" s="1" t="s">
        <v>71</v>
      </c>
      <c r="D7" s="2">
        <v>42423</v>
      </c>
      <c r="E7" s="1" t="s">
        <v>72</v>
      </c>
      <c r="F7" s="2">
        <v>42429</v>
      </c>
      <c r="G7" s="77">
        <v>3412.34</v>
      </c>
      <c r="H7" s="77">
        <v>3412.34</v>
      </c>
      <c r="I7" s="77">
        <v>0</v>
      </c>
      <c r="J7" s="2">
        <v>42443</v>
      </c>
      <c r="K7" s="78">
        <v>30</v>
      </c>
      <c r="L7" s="2">
        <v>42370</v>
      </c>
      <c r="M7" s="2">
        <v>42735</v>
      </c>
      <c r="N7" s="77">
        <v>0</v>
      </c>
      <c r="P7" s="77">
        <v>0</v>
      </c>
      <c r="Q7" s="78">
        <f t="shared" si="0"/>
        <v>14</v>
      </c>
      <c r="R7" s="3" t="str">
        <f t="shared" si="1"/>
        <v>S</v>
      </c>
      <c r="S7" s="77">
        <f t="shared" si="2"/>
        <v>0</v>
      </c>
      <c r="T7" s="78">
        <f t="shared" si="3"/>
        <v>20</v>
      </c>
      <c r="U7" s="77">
        <f t="shared" si="4"/>
        <v>47772.76</v>
      </c>
      <c r="V7" s="77">
        <f t="shared" si="5"/>
        <v>68246.8</v>
      </c>
      <c r="W7" s="78">
        <f t="shared" si="6"/>
        <v>-16</v>
      </c>
      <c r="X7" s="77">
        <f t="shared" si="7"/>
        <v>-54597.44</v>
      </c>
      <c r="AH7" s="2"/>
      <c r="AQ7" s="2"/>
      <c r="AS7" s="2"/>
      <c r="AT7" s="2"/>
      <c r="BD7" s="1"/>
      <c r="BE7" s="2"/>
      <c r="BF7" s="1"/>
      <c r="BG7" s="2"/>
      <c r="BK7" s="2"/>
      <c r="BM7" s="2"/>
      <c r="BN7" s="2"/>
      <c r="BT7" s="2"/>
      <c r="BU7" s="2"/>
    </row>
    <row r="8" spans="1:73" ht="12.75">
      <c r="A8" s="3">
        <v>2016</v>
      </c>
      <c r="B8" s="3">
        <v>2916</v>
      </c>
      <c r="C8" s="1" t="s">
        <v>73</v>
      </c>
      <c r="D8" s="2">
        <v>42404</v>
      </c>
      <c r="E8" s="1" t="s">
        <v>74</v>
      </c>
      <c r="F8" s="2">
        <v>42430</v>
      </c>
      <c r="G8" s="77">
        <v>157.38</v>
      </c>
      <c r="H8" s="77">
        <v>157.38</v>
      </c>
      <c r="I8" s="77">
        <v>0</v>
      </c>
      <c r="J8" s="2">
        <v>42443</v>
      </c>
      <c r="K8" s="78">
        <v>30</v>
      </c>
      <c r="L8" s="2">
        <v>42370</v>
      </c>
      <c r="M8" s="2">
        <v>42735</v>
      </c>
      <c r="N8" s="77">
        <v>0</v>
      </c>
      <c r="P8" s="77">
        <v>0</v>
      </c>
      <c r="Q8" s="78">
        <f t="shared" si="0"/>
        <v>13</v>
      </c>
      <c r="R8" s="3" t="str">
        <f t="shared" si="1"/>
        <v>S</v>
      </c>
      <c r="S8" s="77">
        <f t="shared" si="2"/>
        <v>0</v>
      </c>
      <c r="T8" s="78">
        <f t="shared" si="3"/>
        <v>39</v>
      </c>
      <c r="U8" s="77">
        <f t="shared" si="4"/>
        <v>2045.94</v>
      </c>
      <c r="V8" s="77">
        <f t="shared" si="5"/>
        <v>6137.82</v>
      </c>
      <c r="W8" s="78">
        <f t="shared" si="6"/>
        <v>-17</v>
      </c>
      <c r="X8" s="77">
        <f t="shared" si="7"/>
        <v>-2675.46</v>
      </c>
      <c r="AH8" s="2"/>
      <c r="AQ8" s="2"/>
      <c r="AS8" s="2"/>
      <c r="AT8" s="2"/>
      <c r="BD8" s="1"/>
      <c r="BE8" s="2"/>
      <c r="BF8" s="1"/>
      <c r="BG8" s="2"/>
      <c r="BK8" s="2"/>
      <c r="BM8" s="2"/>
      <c r="BN8" s="2"/>
      <c r="BT8" s="2"/>
      <c r="BU8" s="2"/>
    </row>
    <row r="9" spans="1:73" ht="12.75">
      <c r="A9" s="3">
        <v>2016</v>
      </c>
      <c r="B9" s="3">
        <v>7723</v>
      </c>
      <c r="C9" s="1" t="s">
        <v>73</v>
      </c>
      <c r="D9" s="2">
        <v>42535</v>
      </c>
      <c r="E9" s="1" t="s">
        <v>75</v>
      </c>
      <c r="F9" s="2">
        <v>42535</v>
      </c>
      <c r="G9" s="77">
        <v>5734</v>
      </c>
      <c r="H9" s="77">
        <v>5734</v>
      </c>
      <c r="I9" s="77">
        <v>0</v>
      </c>
      <c r="J9" s="2">
        <v>42551</v>
      </c>
      <c r="K9" s="78">
        <v>30</v>
      </c>
      <c r="L9" s="2">
        <v>42370</v>
      </c>
      <c r="M9" s="2">
        <v>42735</v>
      </c>
      <c r="N9" s="77">
        <v>0</v>
      </c>
      <c r="P9" s="77">
        <v>0</v>
      </c>
      <c r="Q9" s="78">
        <f t="shared" si="0"/>
        <v>16</v>
      </c>
      <c r="R9" s="3" t="str">
        <f t="shared" si="1"/>
        <v>S</v>
      </c>
      <c r="S9" s="77">
        <f t="shared" si="2"/>
        <v>0</v>
      </c>
      <c r="T9" s="78">
        <f t="shared" si="3"/>
        <v>16</v>
      </c>
      <c r="U9" s="77">
        <f t="shared" si="4"/>
        <v>91744</v>
      </c>
      <c r="V9" s="77">
        <f t="shared" si="5"/>
        <v>91744</v>
      </c>
      <c r="W9" s="78">
        <f t="shared" si="6"/>
        <v>-14</v>
      </c>
      <c r="X9" s="77">
        <f t="shared" si="7"/>
        <v>-80276</v>
      </c>
      <c r="AH9" s="2"/>
      <c r="AQ9" s="2"/>
      <c r="AS9" s="2"/>
      <c r="AT9" s="2"/>
      <c r="BD9" s="1"/>
      <c r="BE9" s="2"/>
      <c r="BF9" s="1"/>
      <c r="BG9" s="2"/>
      <c r="BK9" s="2"/>
      <c r="BM9" s="2"/>
      <c r="BN9" s="2"/>
      <c r="BT9" s="2"/>
      <c r="BU9" s="2"/>
    </row>
    <row r="10" spans="1:73" ht="12.75">
      <c r="A10" s="3">
        <v>2016</v>
      </c>
      <c r="C10" s="1" t="s">
        <v>73</v>
      </c>
      <c r="D10" s="2">
        <v>39430</v>
      </c>
      <c r="E10" s="1" t="s">
        <v>76</v>
      </c>
      <c r="F10" s="2">
        <v>39433</v>
      </c>
      <c r="G10" s="77">
        <v>5400</v>
      </c>
      <c r="H10" s="77">
        <v>0</v>
      </c>
      <c r="I10" s="77">
        <v>0</v>
      </c>
      <c r="J10" s="2">
        <v>1</v>
      </c>
      <c r="K10" s="78">
        <v>30</v>
      </c>
      <c r="L10" s="2">
        <v>42370</v>
      </c>
      <c r="M10" s="2">
        <v>42735</v>
      </c>
      <c r="N10" s="77">
        <v>0</v>
      </c>
      <c r="P10" s="77">
        <v>0</v>
      </c>
      <c r="Q10" s="78">
        <f t="shared" si="0"/>
        <v>0</v>
      </c>
      <c r="R10" s="3" t="str">
        <f t="shared" si="1"/>
        <v>N</v>
      </c>
      <c r="S10" s="77">
        <f t="shared" si="2"/>
        <v>5400</v>
      </c>
      <c r="T10" s="78">
        <f t="shared" si="3"/>
        <v>0</v>
      </c>
      <c r="U10" s="77">
        <f t="shared" si="4"/>
        <v>0</v>
      </c>
      <c r="V10" s="77">
        <f t="shared" si="5"/>
        <v>0</v>
      </c>
      <c r="W10" s="78">
        <f t="shared" si="6"/>
        <v>0</v>
      </c>
      <c r="X10" s="77">
        <f t="shared" si="7"/>
        <v>0</v>
      </c>
      <c r="AH10" s="2"/>
      <c r="AQ10" s="2"/>
      <c r="AS10" s="2"/>
      <c r="AT10" s="2"/>
      <c r="BD10" s="1"/>
      <c r="BE10" s="2"/>
      <c r="BF10" s="1"/>
      <c r="BG10" s="2"/>
      <c r="BK10" s="2"/>
      <c r="BM10" s="2"/>
      <c r="BN10" s="2"/>
      <c r="BT10" s="2"/>
      <c r="BU10" s="2"/>
    </row>
    <row r="11" spans="1:73" ht="12.75">
      <c r="A11" s="3">
        <v>2016</v>
      </c>
      <c r="B11" s="3">
        <v>10114</v>
      </c>
      <c r="C11" s="1" t="s">
        <v>73</v>
      </c>
      <c r="D11" s="2">
        <v>42580</v>
      </c>
      <c r="E11" s="1" t="s">
        <v>77</v>
      </c>
      <c r="F11" s="2">
        <v>42584</v>
      </c>
      <c r="G11" s="77">
        <v>512.4</v>
      </c>
      <c r="H11" s="77">
        <v>512.4</v>
      </c>
      <c r="I11" s="77">
        <v>0</v>
      </c>
      <c r="J11" s="2">
        <v>42593</v>
      </c>
      <c r="K11" s="78">
        <v>30</v>
      </c>
      <c r="L11" s="2">
        <v>42370</v>
      </c>
      <c r="M11" s="2">
        <v>42735</v>
      </c>
      <c r="N11" s="77">
        <v>0</v>
      </c>
      <c r="P11" s="77">
        <v>0</v>
      </c>
      <c r="Q11" s="78">
        <f t="shared" si="0"/>
        <v>9</v>
      </c>
      <c r="R11" s="3" t="str">
        <f t="shared" si="1"/>
        <v>S</v>
      </c>
      <c r="S11" s="77">
        <f t="shared" si="2"/>
        <v>0</v>
      </c>
      <c r="T11" s="78">
        <f t="shared" si="3"/>
        <v>13</v>
      </c>
      <c r="U11" s="77">
        <f t="shared" si="4"/>
        <v>4611.6</v>
      </c>
      <c r="V11" s="77">
        <f t="shared" si="5"/>
        <v>6661.2</v>
      </c>
      <c r="W11" s="78">
        <f t="shared" si="6"/>
        <v>-21</v>
      </c>
      <c r="X11" s="77">
        <f t="shared" si="7"/>
        <v>-10760.4</v>
      </c>
      <c r="AH11" s="2"/>
      <c r="AQ11" s="2"/>
      <c r="AS11" s="2"/>
      <c r="AT11" s="2"/>
      <c r="BD11" s="1"/>
      <c r="BE11" s="2"/>
      <c r="BF11" s="1"/>
      <c r="BG11" s="2"/>
      <c r="BK11" s="2"/>
      <c r="BM11" s="2"/>
      <c r="BN11" s="2"/>
      <c r="BT11" s="2"/>
      <c r="BU11" s="2"/>
    </row>
    <row r="12" spans="1:73" ht="12.75">
      <c r="A12" s="3">
        <v>2016</v>
      </c>
      <c r="B12" s="3">
        <v>11463</v>
      </c>
      <c r="C12" s="1" t="s">
        <v>73</v>
      </c>
      <c r="D12" s="2">
        <v>42613</v>
      </c>
      <c r="E12" s="1" t="s">
        <v>78</v>
      </c>
      <c r="F12" s="2">
        <v>42614</v>
      </c>
      <c r="G12" s="77">
        <v>225.7</v>
      </c>
      <c r="H12" s="77">
        <v>225.7</v>
      </c>
      <c r="I12" s="77">
        <v>0</v>
      </c>
      <c r="J12" s="2">
        <v>42628</v>
      </c>
      <c r="K12" s="78">
        <v>30</v>
      </c>
      <c r="L12" s="2">
        <v>42370</v>
      </c>
      <c r="M12" s="2">
        <v>42735</v>
      </c>
      <c r="N12" s="77">
        <v>0</v>
      </c>
      <c r="P12" s="77">
        <v>0</v>
      </c>
      <c r="Q12" s="78">
        <f t="shared" si="0"/>
        <v>14</v>
      </c>
      <c r="R12" s="3" t="str">
        <f t="shared" si="1"/>
        <v>S</v>
      </c>
      <c r="S12" s="77">
        <f t="shared" si="2"/>
        <v>0</v>
      </c>
      <c r="T12" s="78">
        <f t="shared" si="3"/>
        <v>15</v>
      </c>
      <c r="U12" s="77">
        <f t="shared" si="4"/>
        <v>3159.8</v>
      </c>
      <c r="V12" s="77">
        <f t="shared" si="5"/>
        <v>3385.5</v>
      </c>
      <c r="W12" s="78">
        <f t="shared" si="6"/>
        <v>-16</v>
      </c>
      <c r="X12" s="77">
        <f t="shared" si="7"/>
        <v>-3611.2</v>
      </c>
      <c r="AH12" s="2"/>
      <c r="AQ12" s="2"/>
      <c r="AS12" s="2"/>
      <c r="AT12" s="2"/>
      <c r="BD12" s="1"/>
      <c r="BE12" s="2"/>
      <c r="BF12" s="1"/>
      <c r="BG12" s="2"/>
      <c r="BK12" s="2"/>
      <c r="BM12" s="2"/>
      <c r="BN12" s="2"/>
      <c r="BT12" s="2"/>
      <c r="BU12" s="2"/>
    </row>
    <row r="13" spans="1:73" ht="12.75">
      <c r="A13" s="3">
        <v>2016</v>
      </c>
      <c r="C13" s="1" t="s">
        <v>73</v>
      </c>
      <c r="D13" s="2">
        <v>41037</v>
      </c>
      <c r="E13" s="1" t="s">
        <v>79</v>
      </c>
      <c r="F13" s="2">
        <v>41052</v>
      </c>
      <c r="G13" s="77">
        <v>19.36</v>
      </c>
      <c r="H13" s="77">
        <v>0</v>
      </c>
      <c r="I13" s="77">
        <v>0</v>
      </c>
      <c r="J13" s="2">
        <v>1</v>
      </c>
      <c r="K13" s="78">
        <v>30</v>
      </c>
      <c r="L13" s="2">
        <v>42370</v>
      </c>
      <c r="M13" s="2">
        <v>42735</v>
      </c>
      <c r="N13" s="77">
        <v>0</v>
      </c>
      <c r="P13" s="77">
        <v>0</v>
      </c>
      <c r="Q13" s="78">
        <f t="shared" si="0"/>
        <v>0</v>
      </c>
      <c r="R13" s="3" t="str">
        <f t="shared" si="1"/>
        <v>N</v>
      </c>
      <c r="S13" s="77">
        <f t="shared" si="2"/>
        <v>19.36</v>
      </c>
      <c r="T13" s="78">
        <f t="shared" si="3"/>
        <v>0</v>
      </c>
      <c r="U13" s="77">
        <f t="shared" si="4"/>
        <v>0</v>
      </c>
      <c r="V13" s="77">
        <f t="shared" si="5"/>
        <v>0</v>
      </c>
      <c r="W13" s="78">
        <f t="shared" si="6"/>
        <v>0</v>
      </c>
      <c r="X13" s="77">
        <f t="shared" si="7"/>
        <v>0</v>
      </c>
      <c r="AH13" s="2"/>
      <c r="AQ13" s="2"/>
      <c r="AS13" s="2"/>
      <c r="AT13" s="2"/>
      <c r="BD13" s="1"/>
      <c r="BE13" s="2"/>
      <c r="BF13" s="1"/>
      <c r="BG13" s="2"/>
      <c r="BK13" s="2"/>
      <c r="BM13" s="2"/>
      <c r="BN13" s="2"/>
      <c r="BT13" s="2"/>
      <c r="BU13" s="2"/>
    </row>
    <row r="14" spans="1:73" ht="12.75">
      <c r="A14" s="3">
        <v>2016</v>
      </c>
      <c r="B14" s="3">
        <v>13365</v>
      </c>
      <c r="C14" s="1" t="s">
        <v>73</v>
      </c>
      <c r="D14" s="2">
        <v>42649</v>
      </c>
      <c r="E14" s="1" t="s">
        <v>80</v>
      </c>
      <c r="F14" s="2">
        <v>42650</v>
      </c>
      <c r="G14" s="77">
        <v>2847.48</v>
      </c>
      <c r="H14" s="77">
        <v>0</v>
      </c>
      <c r="I14" s="77">
        <v>0</v>
      </c>
      <c r="J14" s="2">
        <v>1</v>
      </c>
      <c r="K14" s="78">
        <v>30</v>
      </c>
      <c r="L14" s="2">
        <v>42370</v>
      </c>
      <c r="M14" s="2">
        <v>42735</v>
      </c>
      <c r="N14" s="77">
        <v>0</v>
      </c>
      <c r="P14" s="77">
        <v>0</v>
      </c>
      <c r="Q14" s="78">
        <f t="shared" si="0"/>
        <v>0</v>
      </c>
      <c r="R14" s="3" t="str">
        <f t="shared" si="1"/>
        <v>N</v>
      </c>
      <c r="S14" s="77">
        <f t="shared" si="2"/>
        <v>2847.48</v>
      </c>
      <c r="T14" s="78">
        <f t="shared" si="3"/>
        <v>0</v>
      </c>
      <c r="U14" s="77">
        <f t="shared" si="4"/>
        <v>0</v>
      </c>
      <c r="V14" s="77">
        <f t="shared" si="5"/>
        <v>0</v>
      </c>
      <c r="W14" s="78">
        <f t="shared" si="6"/>
        <v>0</v>
      </c>
      <c r="X14" s="77">
        <f t="shared" si="7"/>
        <v>0</v>
      </c>
      <c r="AH14" s="2"/>
      <c r="AQ14" s="2"/>
      <c r="AS14" s="2"/>
      <c r="AT14" s="2"/>
      <c r="BD14" s="1"/>
      <c r="BE14" s="2"/>
      <c r="BF14" s="1"/>
      <c r="BG14" s="2"/>
      <c r="BK14" s="2"/>
      <c r="BM14" s="2"/>
      <c r="BN14" s="2"/>
      <c r="BT14" s="2"/>
      <c r="BU14" s="2"/>
    </row>
    <row r="15" spans="1:73" ht="12.75">
      <c r="A15" s="3">
        <v>2016</v>
      </c>
      <c r="B15" s="3">
        <v>17264</v>
      </c>
      <c r="C15" s="1" t="s">
        <v>73</v>
      </c>
      <c r="D15" s="2">
        <v>42299</v>
      </c>
      <c r="E15" s="1" t="s">
        <v>81</v>
      </c>
      <c r="F15" s="2">
        <v>42342</v>
      </c>
      <c r="G15" s="77">
        <v>961.36</v>
      </c>
      <c r="H15" s="77">
        <v>961.36</v>
      </c>
      <c r="I15" s="77">
        <v>0</v>
      </c>
      <c r="J15" s="2">
        <v>42422</v>
      </c>
      <c r="K15" s="78">
        <v>30</v>
      </c>
      <c r="L15" s="2">
        <v>42370</v>
      </c>
      <c r="M15" s="2">
        <v>42735</v>
      </c>
      <c r="N15" s="77">
        <v>0</v>
      </c>
      <c r="P15" s="77">
        <v>0</v>
      </c>
      <c r="Q15" s="78">
        <f t="shared" si="0"/>
        <v>80</v>
      </c>
      <c r="R15" s="3" t="str">
        <f t="shared" si="1"/>
        <v>S</v>
      </c>
      <c r="S15" s="77">
        <f t="shared" si="2"/>
        <v>0</v>
      </c>
      <c r="T15" s="78">
        <f t="shared" si="3"/>
        <v>123</v>
      </c>
      <c r="U15" s="77">
        <f t="shared" si="4"/>
        <v>76908.8</v>
      </c>
      <c r="V15" s="77">
        <f t="shared" si="5"/>
        <v>118247.28</v>
      </c>
      <c r="W15" s="78">
        <f t="shared" si="6"/>
        <v>50</v>
      </c>
      <c r="X15" s="77">
        <f t="shared" si="7"/>
        <v>48068</v>
      </c>
      <c r="AH15" s="2"/>
      <c r="AQ15" s="2"/>
      <c r="AS15" s="2"/>
      <c r="AT15" s="2"/>
      <c r="BD15" s="1"/>
      <c r="BE15" s="2"/>
      <c r="BF15" s="1"/>
      <c r="BG15" s="2"/>
      <c r="BK15" s="2"/>
      <c r="BM15" s="2"/>
      <c r="BN15" s="2"/>
      <c r="BT15" s="2"/>
      <c r="BU15" s="2"/>
    </row>
    <row r="16" spans="1:73" ht="12.75">
      <c r="A16" s="3">
        <v>2016</v>
      </c>
      <c r="C16" s="1" t="s">
        <v>73</v>
      </c>
      <c r="D16" s="2">
        <v>41060</v>
      </c>
      <c r="E16" s="1" t="s">
        <v>82</v>
      </c>
      <c r="F16" s="2">
        <v>41241</v>
      </c>
      <c r="G16" s="77">
        <v>56.87</v>
      </c>
      <c r="H16" s="77">
        <v>0</v>
      </c>
      <c r="I16" s="77">
        <v>0</v>
      </c>
      <c r="J16" s="2">
        <v>1</v>
      </c>
      <c r="K16" s="78">
        <v>30</v>
      </c>
      <c r="L16" s="2">
        <v>42370</v>
      </c>
      <c r="M16" s="2">
        <v>42735</v>
      </c>
      <c r="N16" s="77">
        <v>0</v>
      </c>
      <c r="P16" s="77">
        <v>0</v>
      </c>
      <c r="Q16" s="78">
        <f t="shared" si="0"/>
        <v>0</v>
      </c>
      <c r="R16" s="3" t="str">
        <f t="shared" si="1"/>
        <v>N</v>
      </c>
      <c r="S16" s="77">
        <f t="shared" si="2"/>
        <v>56.87</v>
      </c>
      <c r="T16" s="78">
        <f t="shared" si="3"/>
        <v>0</v>
      </c>
      <c r="U16" s="77">
        <f t="shared" si="4"/>
        <v>0</v>
      </c>
      <c r="V16" s="77">
        <f t="shared" si="5"/>
        <v>0</v>
      </c>
      <c r="W16" s="78">
        <f t="shared" si="6"/>
        <v>0</v>
      </c>
      <c r="X16" s="77">
        <f t="shared" si="7"/>
        <v>0</v>
      </c>
      <c r="AH16" s="2"/>
      <c r="AQ16" s="2"/>
      <c r="AS16" s="2"/>
      <c r="AT16" s="2"/>
      <c r="BD16" s="1"/>
      <c r="BE16" s="2"/>
      <c r="BF16" s="1"/>
      <c r="BG16" s="2"/>
      <c r="BK16" s="2"/>
      <c r="BM16" s="2"/>
      <c r="BN16" s="2"/>
      <c r="BT16" s="2"/>
      <c r="BU16" s="2"/>
    </row>
    <row r="17" spans="1:73" ht="12.75">
      <c r="A17" s="3">
        <v>2016</v>
      </c>
      <c r="B17" s="3">
        <v>3355</v>
      </c>
      <c r="C17" s="1" t="s">
        <v>73</v>
      </c>
      <c r="D17" s="2">
        <v>42336</v>
      </c>
      <c r="E17" s="1" t="s">
        <v>83</v>
      </c>
      <c r="F17" s="2">
        <v>42439</v>
      </c>
      <c r="G17" s="77">
        <v>976</v>
      </c>
      <c r="H17" s="77">
        <v>976</v>
      </c>
      <c r="I17" s="77">
        <v>0</v>
      </c>
      <c r="J17" s="2">
        <v>42443</v>
      </c>
      <c r="K17" s="78">
        <v>30</v>
      </c>
      <c r="L17" s="2">
        <v>42370</v>
      </c>
      <c r="M17" s="2">
        <v>42735</v>
      </c>
      <c r="N17" s="77">
        <v>0</v>
      </c>
      <c r="P17" s="77">
        <v>0</v>
      </c>
      <c r="Q17" s="78">
        <f t="shared" si="0"/>
        <v>4</v>
      </c>
      <c r="R17" s="3" t="str">
        <f t="shared" si="1"/>
        <v>S</v>
      </c>
      <c r="S17" s="77">
        <f t="shared" si="2"/>
        <v>0</v>
      </c>
      <c r="T17" s="78">
        <f t="shared" si="3"/>
        <v>107</v>
      </c>
      <c r="U17" s="77">
        <f t="shared" si="4"/>
        <v>3904</v>
      </c>
      <c r="V17" s="77">
        <f t="shared" si="5"/>
        <v>104432</v>
      </c>
      <c r="W17" s="78">
        <f t="shared" si="6"/>
        <v>-26</v>
      </c>
      <c r="X17" s="77">
        <f t="shared" si="7"/>
        <v>-25376</v>
      </c>
      <c r="AH17" s="2"/>
      <c r="AQ17" s="2"/>
      <c r="AS17" s="2"/>
      <c r="AT17" s="2"/>
      <c r="BD17" s="1"/>
      <c r="BE17" s="2"/>
      <c r="BF17" s="1"/>
      <c r="BG17" s="2"/>
      <c r="BK17" s="2"/>
      <c r="BM17" s="2"/>
      <c r="BN17" s="2"/>
      <c r="BT17" s="2"/>
      <c r="BU17" s="2"/>
    </row>
    <row r="18" spans="1:73" ht="12.75">
      <c r="A18" s="3">
        <v>2016</v>
      </c>
      <c r="B18" s="3">
        <v>18135</v>
      </c>
      <c r="C18" s="1" t="s">
        <v>73</v>
      </c>
      <c r="D18" s="2">
        <v>42359</v>
      </c>
      <c r="E18" s="1" t="s">
        <v>84</v>
      </c>
      <c r="F18" s="2">
        <v>42360</v>
      </c>
      <c r="G18" s="77">
        <v>1666.52</v>
      </c>
      <c r="H18" s="77">
        <v>1666.52</v>
      </c>
      <c r="I18" s="77">
        <v>0</v>
      </c>
      <c r="J18" s="2">
        <v>42438</v>
      </c>
      <c r="K18" s="78">
        <v>30</v>
      </c>
      <c r="L18" s="2">
        <v>42370</v>
      </c>
      <c r="M18" s="2">
        <v>42735</v>
      </c>
      <c r="N18" s="77">
        <v>0</v>
      </c>
      <c r="P18" s="77">
        <v>0</v>
      </c>
      <c r="Q18" s="78">
        <f t="shared" si="0"/>
        <v>78</v>
      </c>
      <c r="R18" s="3" t="str">
        <f t="shared" si="1"/>
        <v>S</v>
      </c>
      <c r="S18" s="77">
        <f t="shared" si="2"/>
        <v>0</v>
      </c>
      <c r="T18" s="78">
        <f t="shared" si="3"/>
        <v>79</v>
      </c>
      <c r="U18" s="77">
        <f t="shared" si="4"/>
        <v>129988.56</v>
      </c>
      <c r="V18" s="77">
        <f t="shared" si="5"/>
        <v>131655.08</v>
      </c>
      <c r="W18" s="78">
        <f t="shared" si="6"/>
        <v>48</v>
      </c>
      <c r="X18" s="77">
        <f t="shared" si="7"/>
        <v>79992.96</v>
      </c>
      <c r="AH18" s="2"/>
      <c r="AQ18" s="2"/>
      <c r="AS18" s="2"/>
      <c r="AT18" s="2"/>
      <c r="BD18" s="1"/>
      <c r="BE18" s="2"/>
      <c r="BF18" s="1"/>
      <c r="BG18" s="2"/>
      <c r="BK18" s="2"/>
      <c r="BM18" s="2"/>
      <c r="BN18" s="2"/>
      <c r="BT18" s="2"/>
      <c r="BU18" s="2"/>
    </row>
    <row r="19" spans="1:73" ht="12.75">
      <c r="A19" s="3">
        <v>2016</v>
      </c>
      <c r="B19" s="3">
        <v>18452</v>
      </c>
      <c r="C19" s="1" t="s">
        <v>73</v>
      </c>
      <c r="D19" s="2">
        <v>42368</v>
      </c>
      <c r="E19" s="1" t="s">
        <v>85</v>
      </c>
      <c r="F19" s="2">
        <v>42368</v>
      </c>
      <c r="G19" s="77">
        <v>3000</v>
      </c>
      <c r="H19" s="77">
        <v>3000</v>
      </c>
      <c r="I19" s="77">
        <v>0</v>
      </c>
      <c r="J19" s="2">
        <v>42430</v>
      </c>
      <c r="K19" s="78">
        <v>30</v>
      </c>
      <c r="L19" s="2">
        <v>42370</v>
      </c>
      <c r="M19" s="2">
        <v>42735</v>
      </c>
      <c r="N19" s="77">
        <v>0</v>
      </c>
      <c r="P19" s="77">
        <v>0</v>
      </c>
      <c r="Q19" s="78">
        <f t="shared" si="0"/>
        <v>62</v>
      </c>
      <c r="R19" s="3" t="str">
        <f t="shared" si="1"/>
        <v>S</v>
      </c>
      <c r="S19" s="77">
        <f t="shared" si="2"/>
        <v>0</v>
      </c>
      <c r="T19" s="78">
        <f t="shared" si="3"/>
        <v>62</v>
      </c>
      <c r="U19" s="77">
        <f t="shared" si="4"/>
        <v>186000</v>
      </c>
      <c r="V19" s="77">
        <f t="shared" si="5"/>
        <v>186000</v>
      </c>
      <c r="W19" s="78">
        <f t="shared" si="6"/>
        <v>32</v>
      </c>
      <c r="X19" s="77">
        <f t="shared" si="7"/>
        <v>96000</v>
      </c>
      <c r="AH19" s="2"/>
      <c r="AQ19" s="2"/>
      <c r="AS19" s="2"/>
      <c r="AT19" s="2"/>
      <c r="BD19" s="1"/>
      <c r="BE19" s="2"/>
      <c r="BF19" s="1"/>
      <c r="BG19" s="2"/>
      <c r="BK19" s="2"/>
      <c r="BM19" s="2"/>
      <c r="BN19" s="2"/>
      <c r="BT19" s="2"/>
      <c r="BU19" s="2"/>
    </row>
    <row r="20" spans="1:73" ht="12.75">
      <c r="A20" s="3">
        <v>2016</v>
      </c>
      <c r="C20" s="1" t="s">
        <v>73</v>
      </c>
      <c r="D20" s="2">
        <v>38868</v>
      </c>
      <c r="E20" s="1" t="s">
        <v>86</v>
      </c>
      <c r="F20" s="2">
        <v>38874</v>
      </c>
      <c r="G20" s="77">
        <v>22.8</v>
      </c>
      <c r="H20" s="77">
        <v>0</v>
      </c>
      <c r="I20" s="77">
        <v>0</v>
      </c>
      <c r="J20" s="2">
        <v>1</v>
      </c>
      <c r="K20" s="78">
        <v>30</v>
      </c>
      <c r="L20" s="2">
        <v>42370</v>
      </c>
      <c r="M20" s="2">
        <v>42735</v>
      </c>
      <c r="N20" s="77">
        <v>0</v>
      </c>
      <c r="P20" s="77">
        <v>0</v>
      </c>
      <c r="Q20" s="78">
        <f t="shared" si="0"/>
        <v>0</v>
      </c>
      <c r="R20" s="3" t="str">
        <f t="shared" si="1"/>
        <v>N</v>
      </c>
      <c r="S20" s="77">
        <f t="shared" si="2"/>
        <v>22.8</v>
      </c>
      <c r="T20" s="78">
        <f t="shared" si="3"/>
        <v>0</v>
      </c>
      <c r="U20" s="77">
        <f t="shared" si="4"/>
        <v>0</v>
      </c>
      <c r="V20" s="77">
        <f t="shared" si="5"/>
        <v>0</v>
      </c>
      <c r="W20" s="78">
        <f t="shared" si="6"/>
        <v>0</v>
      </c>
      <c r="X20" s="77">
        <f t="shared" si="7"/>
        <v>0</v>
      </c>
      <c r="AH20" s="2"/>
      <c r="AQ20" s="2"/>
      <c r="AS20" s="2"/>
      <c r="AT20" s="2"/>
      <c r="BD20" s="1"/>
      <c r="BE20" s="2"/>
      <c r="BF20" s="1"/>
      <c r="BG20" s="2"/>
      <c r="BK20" s="2"/>
      <c r="BM20" s="2"/>
      <c r="BN20" s="2"/>
      <c r="BT20" s="2"/>
      <c r="BU20" s="2"/>
    </row>
    <row r="21" spans="1:73" ht="12.75">
      <c r="A21" s="3">
        <v>2016</v>
      </c>
      <c r="C21" s="1" t="s">
        <v>73</v>
      </c>
      <c r="D21" s="2">
        <v>40864</v>
      </c>
      <c r="E21" s="1" t="s">
        <v>87</v>
      </c>
      <c r="F21" s="2">
        <v>40869</v>
      </c>
      <c r="G21" s="77">
        <v>2247.8</v>
      </c>
      <c r="H21" s="77">
        <v>0</v>
      </c>
      <c r="I21" s="77">
        <v>0</v>
      </c>
      <c r="J21" s="2">
        <v>1</v>
      </c>
      <c r="K21" s="78">
        <v>30</v>
      </c>
      <c r="L21" s="2">
        <v>42370</v>
      </c>
      <c r="M21" s="2">
        <v>42735</v>
      </c>
      <c r="N21" s="77">
        <v>0</v>
      </c>
      <c r="P21" s="77">
        <v>0</v>
      </c>
      <c r="Q21" s="78">
        <f t="shared" si="0"/>
        <v>0</v>
      </c>
      <c r="R21" s="3" t="str">
        <f t="shared" si="1"/>
        <v>N</v>
      </c>
      <c r="S21" s="77">
        <f t="shared" si="2"/>
        <v>2247.8</v>
      </c>
      <c r="T21" s="78">
        <f t="shared" si="3"/>
        <v>0</v>
      </c>
      <c r="U21" s="77">
        <f t="shared" si="4"/>
        <v>0</v>
      </c>
      <c r="V21" s="77">
        <f t="shared" si="5"/>
        <v>0</v>
      </c>
      <c r="W21" s="78">
        <f t="shared" si="6"/>
        <v>0</v>
      </c>
      <c r="X21" s="77">
        <f t="shared" si="7"/>
        <v>0</v>
      </c>
      <c r="AH21" s="2"/>
      <c r="AQ21" s="2"/>
      <c r="AS21" s="2"/>
      <c r="AT21" s="2"/>
      <c r="BD21" s="1"/>
      <c r="BE21" s="2"/>
      <c r="BF21" s="1"/>
      <c r="BG21" s="2"/>
      <c r="BK21" s="2"/>
      <c r="BM21" s="2"/>
      <c r="BN21" s="2"/>
      <c r="BT21" s="2"/>
      <c r="BU21" s="2"/>
    </row>
    <row r="22" spans="1:73" ht="12.75">
      <c r="A22" s="3">
        <v>2016</v>
      </c>
      <c r="B22" s="3">
        <v>2922</v>
      </c>
      <c r="C22" s="1" t="s">
        <v>73</v>
      </c>
      <c r="D22" s="2">
        <v>42429</v>
      </c>
      <c r="E22" s="1" t="s">
        <v>88</v>
      </c>
      <c r="F22" s="2">
        <v>42430</v>
      </c>
      <c r="G22" s="77">
        <v>1365.18</v>
      </c>
      <c r="H22" s="77">
        <v>1365.18</v>
      </c>
      <c r="I22" s="77">
        <v>0</v>
      </c>
      <c r="J22" s="2">
        <v>42443</v>
      </c>
      <c r="K22" s="78">
        <v>30</v>
      </c>
      <c r="L22" s="2">
        <v>42370</v>
      </c>
      <c r="M22" s="2">
        <v>42735</v>
      </c>
      <c r="N22" s="77">
        <v>0</v>
      </c>
      <c r="P22" s="77">
        <v>0</v>
      </c>
      <c r="Q22" s="78">
        <f t="shared" si="0"/>
        <v>13</v>
      </c>
      <c r="R22" s="3" t="str">
        <f t="shared" si="1"/>
        <v>S</v>
      </c>
      <c r="S22" s="77">
        <f t="shared" si="2"/>
        <v>0</v>
      </c>
      <c r="T22" s="78">
        <f t="shared" si="3"/>
        <v>14</v>
      </c>
      <c r="U22" s="77">
        <f t="shared" si="4"/>
        <v>17747.34</v>
      </c>
      <c r="V22" s="77">
        <f t="shared" si="5"/>
        <v>19112.52</v>
      </c>
      <c r="W22" s="78">
        <f t="shared" si="6"/>
        <v>-17</v>
      </c>
      <c r="X22" s="77">
        <f t="shared" si="7"/>
        <v>-23208.06</v>
      </c>
      <c r="AH22" s="2"/>
      <c r="AQ22" s="2"/>
      <c r="AS22" s="2"/>
      <c r="AT22" s="2"/>
      <c r="BD22" s="1"/>
      <c r="BE22" s="2"/>
      <c r="BF22" s="1"/>
      <c r="BG22" s="2"/>
      <c r="BK22" s="2"/>
      <c r="BM22" s="2"/>
      <c r="BN22" s="2"/>
      <c r="BT22" s="2"/>
      <c r="BU22" s="2"/>
    </row>
    <row r="23" spans="1:73" ht="12.75">
      <c r="A23" s="3">
        <v>2016</v>
      </c>
      <c r="B23" s="3">
        <v>10188</v>
      </c>
      <c r="C23" s="1" t="s">
        <v>89</v>
      </c>
      <c r="D23" s="2">
        <v>42582</v>
      </c>
      <c r="E23" s="1" t="s">
        <v>90</v>
      </c>
      <c r="F23" s="2">
        <v>42585</v>
      </c>
      <c r="G23" s="77">
        <v>588</v>
      </c>
      <c r="H23" s="77">
        <v>588</v>
      </c>
      <c r="I23" s="77">
        <v>0</v>
      </c>
      <c r="J23" s="2">
        <v>42590</v>
      </c>
      <c r="K23" s="78">
        <v>30</v>
      </c>
      <c r="L23" s="2">
        <v>42370</v>
      </c>
      <c r="M23" s="2">
        <v>42735</v>
      </c>
      <c r="N23" s="77">
        <v>0</v>
      </c>
      <c r="P23" s="77">
        <v>0</v>
      </c>
      <c r="Q23" s="78">
        <f t="shared" si="0"/>
        <v>5</v>
      </c>
      <c r="R23" s="3" t="str">
        <f t="shared" si="1"/>
        <v>S</v>
      </c>
      <c r="S23" s="77">
        <f t="shared" si="2"/>
        <v>0</v>
      </c>
      <c r="T23" s="78">
        <f t="shared" si="3"/>
        <v>8</v>
      </c>
      <c r="U23" s="77">
        <f t="shared" si="4"/>
        <v>2940</v>
      </c>
      <c r="V23" s="77">
        <f t="shared" si="5"/>
        <v>4704</v>
      </c>
      <c r="W23" s="78">
        <f t="shared" si="6"/>
        <v>-25</v>
      </c>
      <c r="X23" s="77">
        <f t="shared" si="7"/>
        <v>-14700</v>
      </c>
      <c r="AH23" s="2"/>
      <c r="AQ23" s="2"/>
      <c r="AS23" s="2"/>
      <c r="AT23" s="2"/>
      <c r="BD23" s="1"/>
      <c r="BE23" s="2"/>
      <c r="BF23" s="1"/>
      <c r="BG23" s="2"/>
      <c r="BK23" s="2"/>
      <c r="BM23" s="2"/>
      <c r="BN23" s="2"/>
      <c r="BT23" s="2"/>
      <c r="BU23" s="2"/>
    </row>
    <row r="24" spans="1:73" ht="12.75">
      <c r="A24" s="3">
        <v>2016</v>
      </c>
      <c r="B24" s="3">
        <v>11930</v>
      </c>
      <c r="C24" s="1" t="s">
        <v>89</v>
      </c>
      <c r="D24" s="2">
        <v>42613</v>
      </c>
      <c r="E24" s="1" t="s">
        <v>91</v>
      </c>
      <c r="F24" s="2">
        <v>42622</v>
      </c>
      <c r="G24" s="77">
        <v>588</v>
      </c>
      <c r="H24" s="77">
        <v>588</v>
      </c>
      <c r="I24" s="77">
        <v>0</v>
      </c>
      <c r="J24" s="2">
        <v>42629</v>
      </c>
      <c r="K24" s="78">
        <v>30</v>
      </c>
      <c r="L24" s="2">
        <v>42370</v>
      </c>
      <c r="M24" s="2">
        <v>42735</v>
      </c>
      <c r="N24" s="77">
        <v>0</v>
      </c>
      <c r="P24" s="77">
        <v>0</v>
      </c>
      <c r="Q24" s="78">
        <f t="shared" si="0"/>
        <v>7</v>
      </c>
      <c r="R24" s="3" t="str">
        <f t="shared" si="1"/>
        <v>S</v>
      </c>
      <c r="S24" s="77">
        <f t="shared" si="2"/>
        <v>0</v>
      </c>
      <c r="T24" s="78">
        <f t="shared" si="3"/>
        <v>16</v>
      </c>
      <c r="U24" s="77">
        <f t="shared" si="4"/>
        <v>4116</v>
      </c>
      <c r="V24" s="77">
        <f t="shared" si="5"/>
        <v>9408</v>
      </c>
      <c r="W24" s="78">
        <f t="shared" si="6"/>
        <v>-23</v>
      </c>
      <c r="X24" s="77">
        <f t="shared" si="7"/>
        <v>-13524</v>
      </c>
      <c r="AH24" s="2"/>
      <c r="AQ24" s="2"/>
      <c r="AS24" s="2"/>
      <c r="AT24" s="2"/>
      <c r="BD24" s="1"/>
      <c r="BE24" s="2"/>
      <c r="BF24" s="1"/>
      <c r="BG24" s="2"/>
      <c r="BK24" s="2"/>
      <c r="BM24" s="2"/>
      <c r="BN24" s="2"/>
      <c r="BT24" s="2"/>
      <c r="BU24" s="2"/>
    </row>
    <row r="25" spans="1:73" ht="12.75">
      <c r="A25" s="3">
        <v>2016</v>
      </c>
      <c r="B25" s="3">
        <v>13271</v>
      </c>
      <c r="C25" s="1" t="s">
        <v>89</v>
      </c>
      <c r="D25" s="2">
        <v>42643</v>
      </c>
      <c r="E25" s="1" t="s">
        <v>92</v>
      </c>
      <c r="F25" s="2">
        <v>42648</v>
      </c>
      <c r="G25" s="77">
        <v>588</v>
      </c>
      <c r="H25" s="77">
        <v>588</v>
      </c>
      <c r="I25" s="77">
        <v>0</v>
      </c>
      <c r="J25" s="2">
        <v>42650</v>
      </c>
      <c r="K25" s="78">
        <v>30</v>
      </c>
      <c r="L25" s="2">
        <v>42370</v>
      </c>
      <c r="M25" s="2">
        <v>42735</v>
      </c>
      <c r="N25" s="77">
        <v>0</v>
      </c>
      <c r="P25" s="77">
        <v>0</v>
      </c>
      <c r="Q25" s="78">
        <f t="shared" si="0"/>
        <v>2</v>
      </c>
      <c r="R25" s="3" t="str">
        <f t="shared" si="1"/>
        <v>S</v>
      </c>
      <c r="S25" s="77">
        <f t="shared" si="2"/>
        <v>0</v>
      </c>
      <c r="T25" s="78">
        <f t="shared" si="3"/>
        <v>7</v>
      </c>
      <c r="U25" s="77">
        <f t="shared" si="4"/>
        <v>1176</v>
      </c>
      <c r="V25" s="77">
        <f t="shared" si="5"/>
        <v>4116</v>
      </c>
      <c r="W25" s="78">
        <f t="shared" si="6"/>
        <v>-28</v>
      </c>
      <c r="X25" s="77">
        <f t="shared" si="7"/>
        <v>-16464</v>
      </c>
      <c r="AH25" s="2"/>
      <c r="AQ25" s="2"/>
      <c r="AS25" s="2"/>
      <c r="AT25" s="2"/>
      <c r="BD25" s="1"/>
      <c r="BE25" s="2"/>
      <c r="BF25" s="1"/>
      <c r="BG25" s="2"/>
      <c r="BK25" s="2"/>
      <c r="BM25" s="2"/>
      <c r="BN25" s="2"/>
      <c r="BT25" s="2"/>
      <c r="BU25" s="2"/>
    </row>
    <row r="26" spans="1:73" ht="12.75">
      <c r="A26" s="3">
        <v>2016</v>
      </c>
      <c r="B26" s="3">
        <v>296</v>
      </c>
      <c r="C26" s="1" t="s">
        <v>89</v>
      </c>
      <c r="D26" s="2">
        <v>42369</v>
      </c>
      <c r="E26" s="1" t="s">
        <v>93</v>
      </c>
      <c r="F26" s="2">
        <v>42380</v>
      </c>
      <c r="G26" s="77">
        <v>705.64</v>
      </c>
      <c r="H26" s="77">
        <v>705.64</v>
      </c>
      <c r="I26" s="77">
        <v>0</v>
      </c>
      <c r="J26" s="2">
        <v>42430</v>
      </c>
      <c r="K26" s="78">
        <v>30</v>
      </c>
      <c r="L26" s="2">
        <v>42370</v>
      </c>
      <c r="M26" s="2">
        <v>42735</v>
      </c>
      <c r="N26" s="77">
        <v>0</v>
      </c>
      <c r="P26" s="77">
        <v>0</v>
      </c>
      <c r="Q26" s="78">
        <f t="shared" si="0"/>
        <v>50</v>
      </c>
      <c r="R26" s="3" t="str">
        <f t="shared" si="1"/>
        <v>S</v>
      </c>
      <c r="S26" s="77">
        <f t="shared" si="2"/>
        <v>0</v>
      </c>
      <c r="T26" s="78">
        <f t="shared" si="3"/>
        <v>61</v>
      </c>
      <c r="U26" s="77">
        <f t="shared" si="4"/>
        <v>35282</v>
      </c>
      <c r="V26" s="77">
        <f t="shared" si="5"/>
        <v>43044.04</v>
      </c>
      <c r="W26" s="78">
        <f t="shared" si="6"/>
        <v>20</v>
      </c>
      <c r="X26" s="77">
        <f t="shared" si="7"/>
        <v>14112.8</v>
      </c>
      <c r="AH26" s="2"/>
      <c r="AQ26" s="2"/>
      <c r="AS26" s="2"/>
      <c r="AT26" s="2"/>
      <c r="BD26" s="1"/>
      <c r="BE26" s="2"/>
      <c r="BF26" s="1"/>
      <c r="BG26" s="2"/>
      <c r="BK26" s="2"/>
      <c r="BM26" s="2"/>
      <c r="BN26" s="2"/>
      <c r="BT26" s="2"/>
      <c r="BU26" s="2"/>
    </row>
    <row r="27" spans="1:73" ht="12.75">
      <c r="A27" s="3">
        <v>2016</v>
      </c>
      <c r="B27" s="3">
        <v>1729</v>
      </c>
      <c r="C27" s="1" t="s">
        <v>89</v>
      </c>
      <c r="D27" s="2">
        <v>42400</v>
      </c>
      <c r="E27" s="1" t="s">
        <v>94</v>
      </c>
      <c r="F27" s="2">
        <v>42405</v>
      </c>
      <c r="G27" s="77">
        <v>3000</v>
      </c>
      <c r="H27" s="77">
        <v>3000</v>
      </c>
      <c r="I27" s="77">
        <v>0</v>
      </c>
      <c r="J27" s="2">
        <v>42430</v>
      </c>
      <c r="K27" s="78">
        <v>30</v>
      </c>
      <c r="L27" s="2">
        <v>42370</v>
      </c>
      <c r="M27" s="2">
        <v>42735</v>
      </c>
      <c r="N27" s="77">
        <v>0</v>
      </c>
      <c r="P27" s="77">
        <v>0</v>
      </c>
      <c r="Q27" s="78">
        <f t="shared" si="0"/>
        <v>25</v>
      </c>
      <c r="R27" s="3" t="str">
        <f t="shared" si="1"/>
        <v>S</v>
      </c>
      <c r="S27" s="77">
        <f t="shared" si="2"/>
        <v>0</v>
      </c>
      <c r="T27" s="78">
        <f t="shared" si="3"/>
        <v>30</v>
      </c>
      <c r="U27" s="77">
        <f t="shared" si="4"/>
        <v>75000</v>
      </c>
      <c r="V27" s="77">
        <f t="shared" si="5"/>
        <v>90000</v>
      </c>
      <c r="W27" s="78">
        <f t="shared" si="6"/>
        <v>-5</v>
      </c>
      <c r="X27" s="77">
        <f t="shared" si="7"/>
        <v>-15000</v>
      </c>
      <c r="AH27" s="2"/>
      <c r="AQ27" s="2"/>
      <c r="AS27" s="2"/>
      <c r="AT27" s="2"/>
      <c r="BD27" s="1"/>
      <c r="BE27" s="2"/>
      <c r="BF27" s="1"/>
      <c r="BG27" s="2"/>
      <c r="BK27" s="2"/>
      <c r="BM27" s="2"/>
      <c r="BN27" s="2"/>
      <c r="BT27" s="2"/>
      <c r="BU27" s="2"/>
    </row>
    <row r="28" spans="1:73" ht="12.75">
      <c r="A28" s="3">
        <v>2016</v>
      </c>
      <c r="B28" s="3">
        <v>7214</v>
      </c>
      <c r="C28" s="1" t="s">
        <v>95</v>
      </c>
      <c r="D28" s="2">
        <v>42521</v>
      </c>
      <c r="E28" s="1" t="s">
        <v>96</v>
      </c>
      <c r="F28" s="2">
        <v>42524</v>
      </c>
      <c r="G28" s="77">
        <v>3384</v>
      </c>
      <c r="H28" s="77">
        <v>3384</v>
      </c>
      <c r="I28" s="77">
        <v>0</v>
      </c>
      <c r="J28" s="2">
        <v>42569</v>
      </c>
      <c r="K28" s="78">
        <v>30</v>
      </c>
      <c r="L28" s="2">
        <v>42370</v>
      </c>
      <c r="M28" s="2">
        <v>42735</v>
      </c>
      <c r="N28" s="77">
        <v>0</v>
      </c>
      <c r="P28" s="77">
        <v>0</v>
      </c>
      <c r="Q28" s="78">
        <f t="shared" si="0"/>
        <v>45</v>
      </c>
      <c r="R28" s="3" t="str">
        <f t="shared" si="1"/>
        <v>S</v>
      </c>
      <c r="S28" s="77">
        <f t="shared" si="2"/>
        <v>0</v>
      </c>
      <c r="T28" s="78">
        <f t="shared" si="3"/>
        <v>48</v>
      </c>
      <c r="U28" s="77">
        <f t="shared" si="4"/>
        <v>152280</v>
      </c>
      <c r="V28" s="77">
        <f t="shared" si="5"/>
        <v>162432</v>
      </c>
      <c r="W28" s="78">
        <f t="shared" si="6"/>
        <v>15</v>
      </c>
      <c r="X28" s="77">
        <f t="shared" si="7"/>
        <v>50760</v>
      </c>
      <c r="AH28" s="2"/>
      <c r="AQ28" s="2"/>
      <c r="AS28" s="2"/>
      <c r="AT28" s="2"/>
      <c r="BD28" s="1"/>
      <c r="BE28" s="2"/>
      <c r="BF28" s="1"/>
      <c r="BG28" s="2"/>
      <c r="BK28" s="2"/>
      <c r="BM28" s="2"/>
      <c r="BN28" s="2"/>
      <c r="BT28" s="2"/>
      <c r="BU28" s="2"/>
    </row>
    <row r="29" spans="1:73" ht="12.75">
      <c r="A29" s="3">
        <v>2016</v>
      </c>
      <c r="B29" s="3">
        <v>11728</v>
      </c>
      <c r="C29" s="1" t="s">
        <v>95</v>
      </c>
      <c r="D29" s="2">
        <v>42614</v>
      </c>
      <c r="E29" s="1" t="s">
        <v>97</v>
      </c>
      <c r="F29" s="2">
        <v>42619</v>
      </c>
      <c r="G29" s="77">
        <v>1269</v>
      </c>
      <c r="H29" s="77">
        <v>1269</v>
      </c>
      <c r="I29" s="77">
        <v>0</v>
      </c>
      <c r="J29" s="2">
        <v>42635</v>
      </c>
      <c r="K29" s="78">
        <v>30</v>
      </c>
      <c r="L29" s="2">
        <v>42370</v>
      </c>
      <c r="M29" s="2">
        <v>42735</v>
      </c>
      <c r="N29" s="77">
        <v>0</v>
      </c>
      <c r="P29" s="77">
        <v>0</v>
      </c>
      <c r="Q29" s="78">
        <f t="shared" si="0"/>
        <v>16</v>
      </c>
      <c r="R29" s="3" t="str">
        <f t="shared" si="1"/>
        <v>S</v>
      </c>
      <c r="S29" s="77">
        <f t="shared" si="2"/>
        <v>0</v>
      </c>
      <c r="T29" s="78">
        <f t="shared" si="3"/>
        <v>21</v>
      </c>
      <c r="U29" s="77">
        <f t="shared" si="4"/>
        <v>20304</v>
      </c>
      <c r="V29" s="77">
        <f t="shared" si="5"/>
        <v>26649</v>
      </c>
      <c r="W29" s="78">
        <f t="shared" si="6"/>
        <v>-14</v>
      </c>
      <c r="X29" s="77">
        <f t="shared" si="7"/>
        <v>-17766</v>
      </c>
      <c r="AH29" s="2"/>
      <c r="AQ29" s="2"/>
      <c r="AS29" s="2"/>
      <c r="AT29" s="2"/>
      <c r="BD29" s="1"/>
      <c r="BE29" s="2"/>
      <c r="BF29" s="1"/>
      <c r="BG29" s="2"/>
      <c r="BK29" s="2"/>
      <c r="BM29" s="2"/>
      <c r="BN29" s="2"/>
      <c r="BT29" s="2"/>
      <c r="BU29" s="2"/>
    </row>
    <row r="30" spans="1:73" ht="12.75">
      <c r="A30" s="3">
        <v>2016</v>
      </c>
      <c r="B30" s="3">
        <v>13233</v>
      </c>
      <c r="C30" s="1" t="s">
        <v>98</v>
      </c>
      <c r="D30" s="2">
        <v>42643</v>
      </c>
      <c r="E30" s="1" t="s">
        <v>99</v>
      </c>
      <c r="F30" s="2">
        <v>42648</v>
      </c>
      <c r="G30" s="77">
        <v>288.31</v>
      </c>
      <c r="H30" s="77">
        <v>0</v>
      </c>
      <c r="I30" s="77">
        <v>0</v>
      </c>
      <c r="J30" s="2">
        <v>1</v>
      </c>
      <c r="K30" s="78">
        <v>30</v>
      </c>
      <c r="L30" s="2">
        <v>42370</v>
      </c>
      <c r="M30" s="2">
        <v>42735</v>
      </c>
      <c r="N30" s="77">
        <v>0</v>
      </c>
      <c r="P30" s="77">
        <v>0</v>
      </c>
      <c r="Q30" s="78">
        <f t="shared" si="0"/>
        <v>0</v>
      </c>
      <c r="R30" s="3" t="str">
        <f t="shared" si="1"/>
        <v>N</v>
      </c>
      <c r="S30" s="77">
        <f t="shared" si="2"/>
        <v>288.31</v>
      </c>
      <c r="T30" s="78">
        <f t="shared" si="3"/>
        <v>0</v>
      </c>
      <c r="U30" s="77">
        <f t="shared" si="4"/>
        <v>0</v>
      </c>
      <c r="V30" s="77">
        <f t="shared" si="5"/>
        <v>0</v>
      </c>
      <c r="W30" s="78">
        <f t="shared" si="6"/>
        <v>0</v>
      </c>
      <c r="X30" s="77">
        <f t="shared" si="7"/>
        <v>0</v>
      </c>
      <c r="AH30" s="2"/>
      <c r="AQ30" s="2"/>
      <c r="AS30" s="2"/>
      <c r="AT30" s="2"/>
      <c r="BD30" s="1"/>
      <c r="BE30" s="2"/>
      <c r="BF30" s="1"/>
      <c r="BG30" s="2"/>
      <c r="BK30" s="2"/>
      <c r="BM30" s="2"/>
      <c r="BN30" s="2"/>
      <c r="BT30" s="2"/>
      <c r="BU30" s="2"/>
    </row>
    <row r="31" spans="1:73" ht="12.75">
      <c r="A31" s="3">
        <v>2016</v>
      </c>
      <c r="B31" s="3">
        <v>18355</v>
      </c>
      <c r="C31" s="1" t="s">
        <v>98</v>
      </c>
      <c r="D31" s="2">
        <v>42366</v>
      </c>
      <c r="E31" s="1" t="s">
        <v>100</v>
      </c>
      <c r="F31" s="2">
        <v>42367</v>
      </c>
      <c r="G31" s="77">
        <v>1498.24</v>
      </c>
      <c r="H31" s="77">
        <v>1498.24</v>
      </c>
      <c r="I31" s="77">
        <v>0</v>
      </c>
      <c r="J31" s="2">
        <v>42430</v>
      </c>
      <c r="K31" s="78">
        <v>30</v>
      </c>
      <c r="L31" s="2">
        <v>42370</v>
      </c>
      <c r="M31" s="2">
        <v>42735</v>
      </c>
      <c r="N31" s="77">
        <v>0</v>
      </c>
      <c r="P31" s="77">
        <v>0</v>
      </c>
      <c r="Q31" s="78">
        <f t="shared" si="0"/>
        <v>63</v>
      </c>
      <c r="R31" s="3" t="str">
        <f t="shared" si="1"/>
        <v>S</v>
      </c>
      <c r="S31" s="77">
        <f t="shared" si="2"/>
        <v>0</v>
      </c>
      <c r="T31" s="78">
        <f t="shared" si="3"/>
        <v>64</v>
      </c>
      <c r="U31" s="77">
        <f t="shared" si="4"/>
        <v>94389.12</v>
      </c>
      <c r="V31" s="77">
        <f t="shared" si="5"/>
        <v>95887.36</v>
      </c>
      <c r="W31" s="78">
        <f t="shared" si="6"/>
        <v>33</v>
      </c>
      <c r="X31" s="77">
        <f t="shared" si="7"/>
        <v>49441.92</v>
      </c>
      <c r="AH31" s="2"/>
      <c r="AQ31" s="2"/>
      <c r="AS31" s="2"/>
      <c r="AT31" s="2"/>
      <c r="BD31" s="1"/>
      <c r="BE31" s="2"/>
      <c r="BF31" s="1"/>
      <c r="BG31" s="2"/>
      <c r="BK31" s="2"/>
      <c r="BM31" s="2"/>
      <c r="BN31" s="2"/>
      <c r="BT31" s="2"/>
      <c r="BU31" s="2"/>
    </row>
    <row r="32" spans="1:73" ht="12.75">
      <c r="A32" s="3">
        <v>2016</v>
      </c>
      <c r="B32" s="3">
        <v>10159</v>
      </c>
      <c r="C32" s="1" t="s">
        <v>98</v>
      </c>
      <c r="D32" s="2">
        <v>42581</v>
      </c>
      <c r="E32" s="1" t="s">
        <v>101</v>
      </c>
      <c r="F32" s="2">
        <v>42584</v>
      </c>
      <c r="G32" s="77">
        <v>1546.08</v>
      </c>
      <c r="H32" s="77">
        <v>1546.08</v>
      </c>
      <c r="I32" s="77">
        <v>0</v>
      </c>
      <c r="J32" s="2">
        <v>42594</v>
      </c>
      <c r="K32" s="78">
        <v>30</v>
      </c>
      <c r="L32" s="2">
        <v>42370</v>
      </c>
      <c r="M32" s="2">
        <v>42735</v>
      </c>
      <c r="N32" s="77">
        <v>0</v>
      </c>
      <c r="P32" s="77">
        <v>0</v>
      </c>
      <c r="Q32" s="78">
        <f t="shared" si="0"/>
        <v>10</v>
      </c>
      <c r="R32" s="3" t="str">
        <f t="shared" si="1"/>
        <v>S</v>
      </c>
      <c r="S32" s="77">
        <f t="shared" si="2"/>
        <v>0</v>
      </c>
      <c r="T32" s="78">
        <f t="shared" si="3"/>
        <v>13</v>
      </c>
      <c r="U32" s="77">
        <f t="shared" si="4"/>
        <v>15460.8</v>
      </c>
      <c r="V32" s="77">
        <f t="shared" si="5"/>
        <v>20099.04</v>
      </c>
      <c r="W32" s="78">
        <f t="shared" si="6"/>
        <v>-20</v>
      </c>
      <c r="X32" s="77">
        <f t="shared" si="7"/>
        <v>-30921.6</v>
      </c>
      <c r="AH32" s="2"/>
      <c r="AQ32" s="2"/>
      <c r="AS32" s="2"/>
      <c r="AT32" s="2"/>
      <c r="BD32" s="1"/>
      <c r="BE32" s="2"/>
      <c r="BF32" s="1"/>
      <c r="BG32" s="2"/>
      <c r="BK32" s="2"/>
      <c r="BM32" s="2"/>
      <c r="BN32" s="2"/>
      <c r="BT32" s="2"/>
      <c r="BU32" s="2"/>
    </row>
    <row r="33" spans="1:73" ht="12.75">
      <c r="A33" s="3">
        <v>2016</v>
      </c>
      <c r="B33" s="3">
        <v>6352</v>
      </c>
      <c r="C33" s="1" t="s">
        <v>102</v>
      </c>
      <c r="D33" s="2">
        <v>42503</v>
      </c>
      <c r="E33" s="1" t="s">
        <v>103</v>
      </c>
      <c r="F33" s="2">
        <v>42503</v>
      </c>
      <c r="G33" s="77">
        <v>11797.5</v>
      </c>
      <c r="H33" s="77">
        <v>11797.5</v>
      </c>
      <c r="I33" s="77">
        <v>0</v>
      </c>
      <c r="J33" s="2">
        <v>42520</v>
      </c>
      <c r="K33" s="78">
        <v>30</v>
      </c>
      <c r="L33" s="2">
        <v>42370</v>
      </c>
      <c r="M33" s="2">
        <v>42735</v>
      </c>
      <c r="N33" s="77">
        <v>0</v>
      </c>
      <c r="P33" s="77">
        <v>0</v>
      </c>
      <c r="Q33" s="78">
        <f t="shared" si="0"/>
        <v>17</v>
      </c>
      <c r="R33" s="3" t="str">
        <f t="shared" si="1"/>
        <v>S</v>
      </c>
      <c r="S33" s="77">
        <f t="shared" si="2"/>
        <v>0</v>
      </c>
      <c r="T33" s="78">
        <f t="shared" si="3"/>
        <v>17</v>
      </c>
      <c r="U33" s="77">
        <f t="shared" si="4"/>
        <v>200557.5</v>
      </c>
      <c r="V33" s="77">
        <f t="shared" si="5"/>
        <v>200557.5</v>
      </c>
      <c r="W33" s="78">
        <f t="shared" si="6"/>
        <v>-13</v>
      </c>
      <c r="X33" s="77">
        <f t="shared" si="7"/>
        <v>-153367.5</v>
      </c>
      <c r="AH33" s="2"/>
      <c r="AQ33" s="2"/>
      <c r="AS33" s="2"/>
      <c r="AT33" s="2"/>
      <c r="BD33" s="1"/>
      <c r="BE33" s="2"/>
      <c r="BF33" s="1"/>
      <c r="BG33" s="2"/>
      <c r="BK33" s="2"/>
      <c r="BM33" s="2"/>
      <c r="BN33" s="2"/>
      <c r="BT33" s="2"/>
      <c r="BU33" s="2"/>
    </row>
    <row r="34" spans="1:73" ht="12.75">
      <c r="A34" s="3">
        <v>2016</v>
      </c>
      <c r="B34" s="3">
        <v>7204</v>
      </c>
      <c r="C34" s="1" t="s">
        <v>104</v>
      </c>
      <c r="D34" s="2">
        <v>42522</v>
      </c>
      <c r="E34" s="1" t="s">
        <v>103</v>
      </c>
      <c r="F34" s="2">
        <v>42522</v>
      </c>
      <c r="G34" s="77">
        <v>17692.15</v>
      </c>
      <c r="H34" s="77">
        <v>0</v>
      </c>
      <c r="I34" s="77">
        <v>17692.15</v>
      </c>
      <c r="J34" s="2">
        <v>1</v>
      </c>
      <c r="K34" s="78">
        <v>30</v>
      </c>
      <c r="L34" s="2">
        <v>42370</v>
      </c>
      <c r="M34" s="2">
        <v>42735</v>
      </c>
      <c r="N34" s="77">
        <v>0</v>
      </c>
      <c r="P34" s="77">
        <v>0</v>
      </c>
      <c r="Q34" s="78">
        <f t="shared" si="0"/>
        <v>0</v>
      </c>
      <c r="R34" s="3" t="str">
        <f t="shared" si="1"/>
        <v>N</v>
      </c>
      <c r="S34" s="77">
        <f t="shared" si="2"/>
        <v>0</v>
      </c>
      <c r="T34" s="78">
        <f t="shared" si="3"/>
        <v>0</v>
      </c>
      <c r="U34" s="77">
        <f t="shared" si="4"/>
        <v>0</v>
      </c>
      <c r="V34" s="77">
        <f t="shared" si="5"/>
        <v>0</v>
      </c>
      <c r="W34" s="78">
        <f t="shared" si="6"/>
        <v>0</v>
      </c>
      <c r="X34" s="77">
        <f t="shared" si="7"/>
        <v>0</v>
      </c>
      <c r="AH34" s="2"/>
      <c r="AQ34" s="2"/>
      <c r="AS34" s="2"/>
      <c r="AT34" s="2"/>
      <c r="BD34" s="1"/>
      <c r="BE34" s="2"/>
      <c r="BF34" s="1"/>
      <c r="BG34" s="2"/>
      <c r="BK34" s="2"/>
      <c r="BM34" s="2"/>
      <c r="BN34" s="2"/>
      <c r="BT34" s="2"/>
      <c r="BU34" s="2"/>
    </row>
    <row r="35" spans="1:73" ht="12.75">
      <c r="A35" s="3">
        <v>2016</v>
      </c>
      <c r="B35" s="3">
        <v>7491</v>
      </c>
      <c r="C35" s="1" t="s">
        <v>104</v>
      </c>
      <c r="D35" s="2">
        <v>42530</v>
      </c>
      <c r="E35" s="1" t="s">
        <v>105</v>
      </c>
      <c r="F35" s="2">
        <v>42530</v>
      </c>
      <c r="G35" s="77">
        <v>17691.51</v>
      </c>
      <c r="H35" s="77">
        <v>17691.51</v>
      </c>
      <c r="I35" s="77">
        <v>0</v>
      </c>
      <c r="J35" s="2">
        <v>42531</v>
      </c>
      <c r="K35" s="78">
        <v>30</v>
      </c>
      <c r="L35" s="2">
        <v>42370</v>
      </c>
      <c r="M35" s="2">
        <v>42735</v>
      </c>
      <c r="N35" s="77">
        <v>0</v>
      </c>
      <c r="P35" s="77">
        <v>0</v>
      </c>
      <c r="Q35" s="78">
        <f t="shared" si="0"/>
        <v>1</v>
      </c>
      <c r="R35" s="3" t="str">
        <f t="shared" si="1"/>
        <v>S</v>
      </c>
      <c r="S35" s="77">
        <f t="shared" si="2"/>
        <v>0</v>
      </c>
      <c r="T35" s="78">
        <f t="shared" si="3"/>
        <v>1</v>
      </c>
      <c r="U35" s="77">
        <f t="shared" si="4"/>
        <v>17691.51</v>
      </c>
      <c r="V35" s="77">
        <f t="shared" si="5"/>
        <v>17691.51</v>
      </c>
      <c r="W35" s="78">
        <f t="shared" si="6"/>
        <v>-29</v>
      </c>
      <c r="X35" s="77">
        <f t="shared" si="7"/>
        <v>-513053.79</v>
      </c>
      <c r="AH35" s="2"/>
      <c r="AQ35" s="2"/>
      <c r="AS35" s="2"/>
      <c r="AT35" s="2"/>
      <c r="BD35" s="1"/>
      <c r="BE35" s="2"/>
      <c r="BF35" s="1"/>
      <c r="BG35" s="2"/>
      <c r="BK35" s="2"/>
      <c r="BM35" s="2"/>
      <c r="BN35" s="2"/>
      <c r="BT35" s="2"/>
      <c r="BU35" s="2"/>
    </row>
    <row r="36" spans="1:73" ht="12.75">
      <c r="A36" s="3">
        <v>2016</v>
      </c>
      <c r="C36" s="1" t="s">
        <v>106</v>
      </c>
      <c r="D36" s="2">
        <v>38411</v>
      </c>
      <c r="E36" s="1" t="s">
        <v>107</v>
      </c>
      <c r="F36" s="2">
        <v>38428</v>
      </c>
      <c r="G36" s="77">
        <v>302.06</v>
      </c>
      <c r="H36" s="77">
        <v>0</v>
      </c>
      <c r="I36" s="77">
        <v>0</v>
      </c>
      <c r="J36" s="2">
        <v>1</v>
      </c>
      <c r="K36" s="78">
        <v>30</v>
      </c>
      <c r="L36" s="2">
        <v>42370</v>
      </c>
      <c r="M36" s="2">
        <v>42735</v>
      </c>
      <c r="N36" s="77">
        <v>0</v>
      </c>
      <c r="P36" s="77">
        <v>0</v>
      </c>
      <c r="Q36" s="78">
        <f t="shared" si="0"/>
        <v>0</v>
      </c>
      <c r="R36" s="3" t="str">
        <f t="shared" si="1"/>
        <v>N</v>
      </c>
      <c r="S36" s="77">
        <f t="shared" si="2"/>
        <v>302.06</v>
      </c>
      <c r="T36" s="78">
        <f t="shared" si="3"/>
        <v>0</v>
      </c>
      <c r="U36" s="77">
        <f t="shared" si="4"/>
        <v>0</v>
      </c>
      <c r="V36" s="77">
        <f t="shared" si="5"/>
        <v>0</v>
      </c>
      <c r="W36" s="78">
        <f t="shared" si="6"/>
        <v>0</v>
      </c>
      <c r="X36" s="77">
        <f t="shared" si="7"/>
        <v>0</v>
      </c>
      <c r="AH36" s="2"/>
      <c r="AQ36" s="2"/>
      <c r="AS36" s="2"/>
      <c r="AT36" s="2"/>
      <c r="BD36" s="1"/>
      <c r="BE36" s="2"/>
      <c r="BF36" s="1"/>
      <c r="BG36" s="2"/>
      <c r="BK36" s="2"/>
      <c r="BM36" s="2"/>
      <c r="BN36" s="2"/>
      <c r="BT36" s="2"/>
      <c r="BU36" s="2"/>
    </row>
    <row r="37" spans="1:73" ht="12.75">
      <c r="A37" s="3">
        <v>2016</v>
      </c>
      <c r="B37" s="3">
        <v>2156</v>
      </c>
      <c r="C37" s="1" t="s">
        <v>108</v>
      </c>
      <c r="D37" s="2">
        <v>42398</v>
      </c>
      <c r="E37" s="1" t="s">
        <v>109</v>
      </c>
      <c r="F37" s="2">
        <v>42416</v>
      </c>
      <c r="G37" s="77">
        <v>549</v>
      </c>
      <c r="H37" s="77">
        <v>549</v>
      </c>
      <c r="I37" s="77">
        <v>0</v>
      </c>
      <c r="J37" s="2">
        <v>42430</v>
      </c>
      <c r="K37" s="78">
        <v>30</v>
      </c>
      <c r="L37" s="2">
        <v>42370</v>
      </c>
      <c r="M37" s="2">
        <v>42735</v>
      </c>
      <c r="N37" s="77">
        <v>0</v>
      </c>
      <c r="P37" s="77">
        <v>0</v>
      </c>
      <c r="Q37" s="78">
        <f t="shared" si="0"/>
        <v>14</v>
      </c>
      <c r="R37" s="3" t="str">
        <f t="shared" si="1"/>
        <v>S</v>
      </c>
      <c r="S37" s="77">
        <f t="shared" si="2"/>
        <v>0</v>
      </c>
      <c r="T37" s="78">
        <f t="shared" si="3"/>
        <v>32</v>
      </c>
      <c r="U37" s="77">
        <f t="shared" si="4"/>
        <v>7686</v>
      </c>
      <c r="V37" s="77">
        <f t="shared" si="5"/>
        <v>17568</v>
      </c>
      <c r="W37" s="78">
        <f t="shared" si="6"/>
        <v>-16</v>
      </c>
      <c r="X37" s="77">
        <f t="shared" si="7"/>
        <v>-8784</v>
      </c>
      <c r="AH37" s="2"/>
      <c r="AQ37" s="2"/>
      <c r="AS37" s="2"/>
      <c r="AT37" s="2"/>
      <c r="BD37" s="1"/>
      <c r="BE37" s="2"/>
      <c r="BF37" s="1"/>
      <c r="BG37" s="2"/>
      <c r="BK37" s="2"/>
      <c r="BM37" s="2"/>
      <c r="BN37" s="2"/>
      <c r="BT37" s="2"/>
      <c r="BU37" s="2"/>
    </row>
    <row r="38" spans="1:73" ht="12.75">
      <c r="A38" s="3">
        <v>2016</v>
      </c>
      <c r="C38" s="1" t="s">
        <v>110</v>
      </c>
      <c r="D38" s="2">
        <v>38574</v>
      </c>
      <c r="E38" s="1" t="s">
        <v>111</v>
      </c>
      <c r="F38" s="2">
        <v>38601</v>
      </c>
      <c r="G38" s="77">
        <v>60</v>
      </c>
      <c r="H38" s="77">
        <v>0</v>
      </c>
      <c r="I38" s="77">
        <v>0</v>
      </c>
      <c r="J38" s="2">
        <v>1</v>
      </c>
      <c r="K38" s="78">
        <v>30</v>
      </c>
      <c r="L38" s="2">
        <v>42370</v>
      </c>
      <c r="M38" s="2">
        <v>42735</v>
      </c>
      <c r="N38" s="77">
        <v>0</v>
      </c>
      <c r="P38" s="77">
        <v>0</v>
      </c>
      <c r="Q38" s="78">
        <f t="shared" si="0"/>
        <v>0</v>
      </c>
      <c r="R38" s="3" t="str">
        <f t="shared" si="1"/>
        <v>N</v>
      </c>
      <c r="S38" s="77">
        <f t="shared" si="2"/>
        <v>60</v>
      </c>
      <c r="T38" s="78">
        <f t="shared" si="3"/>
        <v>0</v>
      </c>
      <c r="U38" s="77">
        <f t="shared" si="4"/>
        <v>0</v>
      </c>
      <c r="V38" s="77">
        <f t="shared" si="5"/>
        <v>0</v>
      </c>
      <c r="W38" s="78">
        <f t="shared" si="6"/>
        <v>0</v>
      </c>
      <c r="X38" s="77">
        <f t="shared" si="7"/>
        <v>0</v>
      </c>
      <c r="AH38" s="2"/>
      <c r="AQ38" s="2"/>
      <c r="AS38" s="2"/>
      <c r="AT38" s="2"/>
      <c r="BD38" s="1"/>
      <c r="BE38" s="2"/>
      <c r="BF38" s="1"/>
      <c r="BG38" s="2"/>
      <c r="BK38" s="2"/>
      <c r="BM38" s="2"/>
      <c r="BN38" s="2"/>
      <c r="BT38" s="2"/>
      <c r="BU38" s="2"/>
    </row>
    <row r="39" spans="1:73" ht="12.75">
      <c r="A39" s="3">
        <v>2016</v>
      </c>
      <c r="C39" s="1" t="s">
        <v>110</v>
      </c>
      <c r="D39" s="2">
        <v>39016</v>
      </c>
      <c r="E39" s="1" t="s">
        <v>112</v>
      </c>
      <c r="F39" s="2">
        <v>39038</v>
      </c>
      <c r="G39" s="77">
        <v>93.3</v>
      </c>
      <c r="H39" s="77">
        <v>0</v>
      </c>
      <c r="I39" s="77">
        <v>0</v>
      </c>
      <c r="J39" s="2">
        <v>1</v>
      </c>
      <c r="K39" s="78">
        <v>30</v>
      </c>
      <c r="L39" s="2">
        <v>42370</v>
      </c>
      <c r="M39" s="2">
        <v>42735</v>
      </c>
      <c r="N39" s="77">
        <v>0</v>
      </c>
      <c r="P39" s="77">
        <v>0</v>
      </c>
      <c r="Q39" s="78">
        <f t="shared" si="0"/>
        <v>0</v>
      </c>
      <c r="R39" s="3" t="str">
        <f t="shared" si="1"/>
        <v>N</v>
      </c>
      <c r="S39" s="77">
        <f t="shared" si="2"/>
        <v>93.3</v>
      </c>
      <c r="T39" s="78">
        <f t="shared" si="3"/>
        <v>0</v>
      </c>
      <c r="U39" s="77">
        <f t="shared" si="4"/>
        <v>0</v>
      </c>
      <c r="V39" s="77">
        <f t="shared" si="5"/>
        <v>0</v>
      </c>
      <c r="W39" s="78">
        <f t="shared" si="6"/>
        <v>0</v>
      </c>
      <c r="X39" s="77">
        <f t="shared" si="7"/>
        <v>0</v>
      </c>
      <c r="AH39" s="2"/>
      <c r="AQ39" s="2"/>
      <c r="AS39" s="2"/>
      <c r="AT39" s="2"/>
      <c r="BD39" s="1"/>
      <c r="BE39" s="2"/>
      <c r="BF39" s="1"/>
      <c r="BG39" s="2"/>
      <c r="BK39" s="2"/>
      <c r="BM39" s="2"/>
      <c r="BN39" s="2"/>
      <c r="BT39" s="2"/>
      <c r="BU39" s="2"/>
    </row>
    <row r="40" spans="1:73" ht="12.75">
      <c r="A40" s="3">
        <v>2016</v>
      </c>
      <c r="C40" s="1" t="s">
        <v>110</v>
      </c>
      <c r="D40" s="2">
        <v>38625</v>
      </c>
      <c r="E40" s="1" t="s">
        <v>113</v>
      </c>
      <c r="F40" s="2">
        <v>38637</v>
      </c>
      <c r="G40" s="77">
        <v>304.56</v>
      </c>
      <c r="H40" s="77">
        <v>0</v>
      </c>
      <c r="I40" s="77">
        <v>0</v>
      </c>
      <c r="J40" s="2">
        <v>1</v>
      </c>
      <c r="K40" s="78">
        <v>30</v>
      </c>
      <c r="L40" s="2">
        <v>42370</v>
      </c>
      <c r="M40" s="2">
        <v>42735</v>
      </c>
      <c r="N40" s="77">
        <v>0</v>
      </c>
      <c r="P40" s="77">
        <v>0</v>
      </c>
      <c r="Q40" s="78">
        <f t="shared" si="0"/>
        <v>0</v>
      </c>
      <c r="R40" s="3" t="str">
        <f t="shared" si="1"/>
        <v>N</v>
      </c>
      <c r="S40" s="77">
        <f t="shared" si="2"/>
        <v>304.56</v>
      </c>
      <c r="T40" s="78">
        <f t="shared" si="3"/>
        <v>0</v>
      </c>
      <c r="U40" s="77">
        <f t="shared" si="4"/>
        <v>0</v>
      </c>
      <c r="V40" s="77">
        <f t="shared" si="5"/>
        <v>0</v>
      </c>
      <c r="W40" s="78">
        <f t="shared" si="6"/>
        <v>0</v>
      </c>
      <c r="X40" s="77">
        <f t="shared" si="7"/>
        <v>0</v>
      </c>
      <c r="AH40" s="2"/>
      <c r="AQ40" s="2"/>
      <c r="AS40" s="2"/>
      <c r="AT40" s="2"/>
      <c r="BD40" s="1"/>
      <c r="BE40" s="2"/>
      <c r="BF40" s="1"/>
      <c r="BG40" s="2"/>
      <c r="BK40" s="2"/>
      <c r="BM40" s="2"/>
      <c r="BN40" s="2"/>
      <c r="BT40" s="2"/>
      <c r="BU40" s="2"/>
    </row>
    <row r="41" spans="1:73" ht="12.75">
      <c r="A41" s="3">
        <v>2016</v>
      </c>
      <c r="C41" s="1" t="s">
        <v>110</v>
      </c>
      <c r="D41" s="2">
        <v>38121</v>
      </c>
      <c r="E41" s="1" t="s">
        <v>114</v>
      </c>
      <c r="F41" s="2">
        <v>38153</v>
      </c>
      <c r="G41" s="77">
        <v>722.81</v>
      </c>
      <c r="H41" s="77">
        <v>0</v>
      </c>
      <c r="I41" s="77">
        <v>0</v>
      </c>
      <c r="J41" s="2">
        <v>1</v>
      </c>
      <c r="K41" s="78">
        <v>30</v>
      </c>
      <c r="L41" s="2">
        <v>42370</v>
      </c>
      <c r="M41" s="2">
        <v>42735</v>
      </c>
      <c r="N41" s="77">
        <v>0</v>
      </c>
      <c r="P41" s="77">
        <v>0</v>
      </c>
      <c r="Q41" s="78">
        <f t="shared" si="0"/>
        <v>0</v>
      </c>
      <c r="R41" s="3" t="str">
        <f t="shared" si="1"/>
        <v>N</v>
      </c>
      <c r="S41" s="77">
        <f t="shared" si="2"/>
        <v>722.81</v>
      </c>
      <c r="T41" s="78">
        <f t="shared" si="3"/>
        <v>0</v>
      </c>
      <c r="U41" s="77">
        <f t="shared" si="4"/>
        <v>0</v>
      </c>
      <c r="V41" s="77">
        <f t="shared" si="5"/>
        <v>0</v>
      </c>
      <c r="W41" s="78">
        <f t="shared" si="6"/>
        <v>0</v>
      </c>
      <c r="X41" s="77">
        <f t="shared" si="7"/>
        <v>0</v>
      </c>
      <c r="AH41" s="2"/>
      <c r="AQ41" s="2"/>
      <c r="AS41" s="2"/>
      <c r="AT41" s="2"/>
      <c r="BD41" s="1"/>
      <c r="BE41" s="2"/>
      <c r="BF41" s="1"/>
      <c r="BG41" s="2"/>
      <c r="BK41" s="2"/>
      <c r="BM41" s="2"/>
      <c r="BN41" s="2"/>
      <c r="BT41" s="2"/>
      <c r="BU41" s="2"/>
    </row>
    <row r="42" spans="1:73" ht="12.75">
      <c r="A42" s="3">
        <v>2016</v>
      </c>
      <c r="C42" s="1" t="s">
        <v>110</v>
      </c>
      <c r="D42" s="2">
        <v>38625</v>
      </c>
      <c r="E42" s="1" t="s">
        <v>115</v>
      </c>
      <c r="F42" s="2">
        <v>38855</v>
      </c>
      <c r="G42" s="77">
        <v>2</v>
      </c>
      <c r="H42" s="77">
        <v>0</v>
      </c>
      <c r="I42" s="77">
        <v>0</v>
      </c>
      <c r="J42" s="2">
        <v>1</v>
      </c>
      <c r="K42" s="78">
        <v>30</v>
      </c>
      <c r="L42" s="2">
        <v>42370</v>
      </c>
      <c r="M42" s="2">
        <v>42735</v>
      </c>
      <c r="N42" s="77">
        <v>0</v>
      </c>
      <c r="P42" s="77">
        <v>0</v>
      </c>
      <c r="Q42" s="78">
        <f t="shared" si="0"/>
        <v>0</v>
      </c>
      <c r="R42" s="3" t="str">
        <f t="shared" si="1"/>
        <v>N</v>
      </c>
      <c r="S42" s="77">
        <f t="shared" si="2"/>
        <v>2</v>
      </c>
      <c r="T42" s="78">
        <f t="shared" si="3"/>
        <v>0</v>
      </c>
      <c r="U42" s="77">
        <f t="shared" si="4"/>
        <v>0</v>
      </c>
      <c r="V42" s="77">
        <f t="shared" si="5"/>
        <v>0</v>
      </c>
      <c r="W42" s="78">
        <f t="shared" si="6"/>
        <v>0</v>
      </c>
      <c r="X42" s="77">
        <f t="shared" si="7"/>
        <v>0</v>
      </c>
      <c r="AH42" s="2"/>
      <c r="AQ42" s="2"/>
      <c r="AS42" s="2"/>
      <c r="AT42" s="2"/>
      <c r="BD42" s="1"/>
      <c r="BE42" s="2"/>
      <c r="BF42" s="1"/>
      <c r="BG42" s="2"/>
      <c r="BK42" s="2"/>
      <c r="BM42" s="2"/>
      <c r="BN42" s="2"/>
      <c r="BT42" s="2"/>
      <c r="BU42" s="2"/>
    </row>
    <row r="43" spans="1:73" ht="12.75">
      <c r="A43" s="3">
        <v>2016</v>
      </c>
      <c r="C43" s="1" t="s">
        <v>110</v>
      </c>
      <c r="D43" s="2">
        <v>38692</v>
      </c>
      <c r="E43" s="1" t="s">
        <v>67</v>
      </c>
      <c r="F43" s="2">
        <v>38701</v>
      </c>
      <c r="G43" s="77">
        <v>53993.12</v>
      </c>
      <c r="H43" s="77">
        <v>0</v>
      </c>
      <c r="I43" s="77">
        <v>0</v>
      </c>
      <c r="J43" s="2">
        <v>1</v>
      </c>
      <c r="K43" s="78">
        <v>30</v>
      </c>
      <c r="L43" s="2">
        <v>42370</v>
      </c>
      <c r="M43" s="2">
        <v>42735</v>
      </c>
      <c r="N43" s="77">
        <v>0</v>
      </c>
      <c r="P43" s="77">
        <v>0</v>
      </c>
      <c r="Q43" s="78">
        <f t="shared" si="0"/>
        <v>0</v>
      </c>
      <c r="R43" s="3" t="str">
        <f t="shared" si="1"/>
        <v>N</v>
      </c>
      <c r="S43" s="77">
        <f t="shared" si="2"/>
        <v>53993.12</v>
      </c>
      <c r="T43" s="78">
        <f t="shared" si="3"/>
        <v>0</v>
      </c>
      <c r="U43" s="77">
        <f t="shared" si="4"/>
        <v>0</v>
      </c>
      <c r="V43" s="77">
        <f t="shared" si="5"/>
        <v>0</v>
      </c>
      <c r="W43" s="78">
        <f t="shared" si="6"/>
        <v>0</v>
      </c>
      <c r="X43" s="77">
        <f t="shared" si="7"/>
        <v>0</v>
      </c>
      <c r="AH43" s="2"/>
      <c r="AQ43" s="2"/>
      <c r="AS43" s="2"/>
      <c r="AT43" s="2"/>
      <c r="BD43" s="1"/>
      <c r="BE43" s="2"/>
      <c r="BF43" s="1"/>
      <c r="BG43" s="2"/>
      <c r="BK43" s="2"/>
      <c r="BM43" s="2"/>
      <c r="BN43" s="2"/>
      <c r="BT43" s="2"/>
      <c r="BU43" s="2"/>
    </row>
    <row r="44" spans="1:73" ht="12.75">
      <c r="A44" s="3">
        <v>2016</v>
      </c>
      <c r="C44" s="1" t="s">
        <v>110</v>
      </c>
      <c r="D44" s="2">
        <v>38121</v>
      </c>
      <c r="E44" s="1" t="s">
        <v>116</v>
      </c>
      <c r="F44" s="2">
        <v>38153</v>
      </c>
      <c r="G44" s="77">
        <v>702.94</v>
      </c>
      <c r="H44" s="77">
        <v>0</v>
      </c>
      <c r="I44" s="77">
        <v>0</v>
      </c>
      <c r="J44" s="2">
        <v>1</v>
      </c>
      <c r="K44" s="78">
        <v>30</v>
      </c>
      <c r="L44" s="2">
        <v>42370</v>
      </c>
      <c r="M44" s="2">
        <v>42735</v>
      </c>
      <c r="N44" s="77">
        <v>0</v>
      </c>
      <c r="P44" s="77">
        <v>0</v>
      </c>
      <c r="Q44" s="78">
        <f t="shared" si="0"/>
        <v>0</v>
      </c>
      <c r="R44" s="3" t="str">
        <f t="shared" si="1"/>
        <v>N</v>
      </c>
      <c r="S44" s="77">
        <f t="shared" si="2"/>
        <v>702.94</v>
      </c>
      <c r="T44" s="78">
        <f t="shared" si="3"/>
        <v>0</v>
      </c>
      <c r="U44" s="77">
        <f t="shared" si="4"/>
        <v>0</v>
      </c>
      <c r="V44" s="77">
        <f t="shared" si="5"/>
        <v>0</v>
      </c>
      <c r="W44" s="78">
        <f t="shared" si="6"/>
        <v>0</v>
      </c>
      <c r="X44" s="77">
        <f t="shared" si="7"/>
        <v>0</v>
      </c>
      <c r="AH44" s="2"/>
      <c r="AQ44" s="2"/>
      <c r="AS44" s="2"/>
      <c r="AT44" s="2"/>
      <c r="BD44" s="1"/>
      <c r="BE44" s="2"/>
      <c r="BF44" s="1"/>
      <c r="BG44" s="2"/>
      <c r="BK44" s="2"/>
      <c r="BM44" s="2"/>
      <c r="BN44" s="2"/>
      <c r="BT44" s="2"/>
      <c r="BU44" s="2"/>
    </row>
    <row r="45" spans="1:73" ht="12.75">
      <c r="A45" s="3">
        <v>2016</v>
      </c>
      <c r="C45" s="1" t="s">
        <v>110</v>
      </c>
      <c r="D45" s="2">
        <v>40700</v>
      </c>
      <c r="E45" s="1" t="s">
        <v>117</v>
      </c>
      <c r="F45" s="2">
        <v>40703</v>
      </c>
      <c r="G45" s="77">
        <v>1123.2</v>
      </c>
      <c r="H45" s="77">
        <v>0</v>
      </c>
      <c r="I45" s="77">
        <v>0</v>
      </c>
      <c r="J45" s="2">
        <v>1</v>
      </c>
      <c r="K45" s="78">
        <v>30</v>
      </c>
      <c r="L45" s="2">
        <v>42370</v>
      </c>
      <c r="M45" s="2">
        <v>42735</v>
      </c>
      <c r="N45" s="77">
        <v>0</v>
      </c>
      <c r="P45" s="77">
        <v>0</v>
      </c>
      <c r="Q45" s="78">
        <f t="shared" si="0"/>
        <v>0</v>
      </c>
      <c r="R45" s="3" t="str">
        <f t="shared" si="1"/>
        <v>N</v>
      </c>
      <c r="S45" s="77">
        <f t="shared" si="2"/>
        <v>1123.2</v>
      </c>
      <c r="T45" s="78">
        <f t="shared" si="3"/>
        <v>0</v>
      </c>
      <c r="U45" s="77">
        <f t="shared" si="4"/>
        <v>0</v>
      </c>
      <c r="V45" s="77">
        <f t="shared" si="5"/>
        <v>0</v>
      </c>
      <c r="W45" s="78">
        <f t="shared" si="6"/>
        <v>0</v>
      </c>
      <c r="X45" s="77">
        <f t="shared" si="7"/>
        <v>0</v>
      </c>
      <c r="AH45" s="2"/>
      <c r="AQ45" s="2"/>
      <c r="AS45" s="2"/>
      <c r="AT45" s="2"/>
      <c r="BD45" s="1"/>
      <c r="BE45" s="2"/>
      <c r="BF45" s="1"/>
      <c r="BG45" s="2"/>
      <c r="BK45" s="2"/>
      <c r="BM45" s="2"/>
      <c r="BN45" s="2"/>
      <c r="BT45" s="2"/>
      <c r="BU45" s="2"/>
    </row>
    <row r="46" spans="1:73" ht="12.75">
      <c r="A46" s="3">
        <v>2016</v>
      </c>
      <c r="C46" s="1" t="s">
        <v>110</v>
      </c>
      <c r="D46" s="2">
        <v>38717</v>
      </c>
      <c r="E46" s="1" t="s">
        <v>118</v>
      </c>
      <c r="F46" s="2">
        <v>38741</v>
      </c>
      <c r="G46" s="77">
        <v>161.16</v>
      </c>
      <c r="H46" s="77">
        <v>0</v>
      </c>
      <c r="I46" s="77">
        <v>0</v>
      </c>
      <c r="J46" s="2">
        <v>1</v>
      </c>
      <c r="K46" s="78">
        <v>30</v>
      </c>
      <c r="L46" s="2">
        <v>42370</v>
      </c>
      <c r="M46" s="2">
        <v>42735</v>
      </c>
      <c r="N46" s="77">
        <v>0</v>
      </c>
      <c r="P46" s="77">
        <v>0</v>
      </c>
      <c r="Q46" s="78">
        <f t="shared" si="0"/>
        <v>0</v>
      </c>
      <c r="R46" s="3" t="str">
        <f t="shared" si="1"/>
        <v>N</v>
      </c>
      <c r="S46" s="77">
        <f t="shared" si="2"/>
        <v>161.16</v>
      </c>
      <c r="T46" s="78">
        <f t="shared" si="3"/>
        <v>0</v>
      </c>
      <c r="U46" s="77">
        <f t="shared" si="4"/>
        <v>0</v>
      </c>
      <c r="V46" s="77">
        <f t="shared" si="5"/>
        <v>0</v>
      </c>
      <c r="W46" s="78">
        <f t="shared" si="6"/>
        <v>0</v>
      </c>
      <c r="X46" s="77">
        <f t="shared" si="7"/>
        <v>0</v>
      </c>
      <c r="AH46" s="2"/>
      <c r="AQ46" s="2"/>
      <c r="AS46" s="2"/>
      <c r="AT46" s="2"/>
      <c r="BD46" s="1"/>
      <c r="BE46" s="2"/>
      <c r="BF46" s="1"/>
      <c r="BG46" s="2"/>
      <c r="BK46" s="2"/>
      <c r="BM46" s="2"/>
      <c r="BN46" s="2"/>
      <c r="BT46" s="2"/>
      <c r="BU46" s="2"/>
    </row>
    <row r="47" spans="1:73" ht="12.75">
      <c r="A47" s="3">
        <v>2016</v>
      </c>
      <c r="C47" s="1" t="s">
        <v>110</v>
      </c>
      <c r="D47" s="2">
        <v>38748</v>
      </c>
      <c r="E47" s="1" t="s">
        <v>119</v>
      </c>
      <c r="F47" s="2">
        <v>38762</v>
      </c>
      <c r="G47" s="77">
        <v>200.94</v>
      </c>
      <c r="H47" s="77">
        <v>0</v>
      </c>
      <c r="I47" s="77">
        <v>0</v>
      </c>
      <c r="J47" s="2">
        <v>1</v>
      </c>
      <c r="K47" s="78">
        <v>30</v>
      </c>
      <c r="L47" s="2">
        <v>42370</v>
      </c>
      <c r="M47" s="2">
        <v>42735</v>
      </c>
      <c r="N47" s="77">
        <v>0</v>
      </c>
      <c r="P47" s="77">
        <v>0</v>
      </c>
      <c r="Q47" s="78">
        <f t="shared" si="0"/>
        <v>0</v>
      </c>
      <c r="R47" s="3" t="str">
        <f t="shared" si="1"/>
        <v>N</v>
      </c>
      <c r="S47" s="77">
        <f t="shared" si="2"/>
        <v>200.94</v>
      </c>
      <c r="T47" s="78">
        <f t="shared" si="3"/>
        <v>0</v>
      </c>
      <c r="U47" s="77">
        <f t="shared" si="4"/>
        <v>0</v>
      </c>
      <c r="V47" s="77">
        <f t="shared" si="5"/>
        <v>0</v>
      </c>
      <c r="W47" s="78">
        <f t="shared" si="6"/>
        <v>0</v>
      </c>
      <c r="X47" s="77">
        <f t="shared" si="7"/>
        <v>0</v>
      </c>
      <c r="AH47" s="2"/>
      <c r="AQ47" s="2"/>
      <c r="AS47" s="2"/>
      <c r="AT47" s="2"/>
      <c r="BD47" s="1"/>
      <c r="BE47" s="2"/>
      <c r="BF47" s="1"/>
      <c r="BG47" s="2"/>
      <c r="BK47" s="2"/>
      <c r="BM47" s="2"/>
      <c r="BN47" s="2"/>
      <c r="BT47" s="2"/>
      <c r="BU47" s="2"/>
    </row>
    <row r="48" spans="1:73" ht="12.75">
      <c r="A48" s="3">
        <v>2016</v>
      </c>
      <c r="C48" s="1" t="s">
        <v>110</v>
      </c>
      <c r="D48" s="2">
        <v>40500</v>
      </c>
      <c r="E48" s="1" t="s">
        <v>120</v>
      </c>
      <c r="F48" s="2">
        <v>40541</v>
      </c>
      <c r="G48" s="77">
        <v>155</v>
      </c>
      <c r="H48" s="77">
        <v>0</v>
      </c>
      <c r="I48" s="77">
        <v>0</v>
      </c>
      <c r="J48" s="2">
        <v>1</v>
      </c>
      <c r="K48" s="78">
        <v>30</v>
      </c>
      <c r="L48" s="2">
        <v>42370</v>
      </c>
      <c r="M48" s="2">
        <v>42735</v>
      </c>
      <c r="N48" s="77">
        <v>0</v>
      </c>
      <c r="P48" s="77">
        <v>0</v>
      </c>
      <c r="Q48" s="78">
        <f t="shared" si="0"/>
        <v>0</v>
      </c>
      <c r="R48" s="3" t="str">
        <f t="shared" si="1"/>
        <v>N</v>
      </c>
      <c r="S48" s="77">
        <f t="shared" si="2"/>
        <v>155</v>
      </c>
      <c r="T48" s="78">
        <f t="shared" si="3"/>
        <v>0</v>
      </c>
      <c r="U48" s="77">
        <f t="shared" si="4"/>
        <v>0</v>
      </c>
      <c r="V48" s="77">
        <f t="shared" si="5"/>
        <v>0</v>
      </c>
      <c r="W48" s="78">
        <f t="shared" si="6"/>
        <v>0</v>
      </c>
      <c r="X48" s="77">
        <f t="shared" si="7"/>
        <v>0</v>
      </c>
      <c r="AH48" s="2"/>
      <c r="AQ48" s="2"/>
      <c r="AS48" s="2"/>
      <c r="AT48" s="2"/>
      <c r="BD48" s="1"/>
      <c r="BE48" s="2"/>
      <c r="BF48" s="1"/>
      <c r="BG48" s="2"/>
      <c r="BK48" s="2"/>
      <c r="BM48" s="2"/>
      <c r="BN48" s="2"/>
      <c r="BT48" s="2"/>
      <c r="BU48" s="2"/>
    </row>
    <row r="49" spans="1:73" ht="12.75">
      <c r="A49" s="3">
        <v>2016</v>
      </c>
      <c r="C49" s="1" t="s">
        <v>110</v>
      </c>
      <c r="D49" s="2">
        <v>38187</v>
      </c>
      <c r="E49" s="1" t="s">
        <v>121</v>
      </c>
      <c r="F49" s="2">
        <v>38352</v>
      </c>
      <c r="G49" s="77">
        <v>48.35</v>
      </c>
      <c r="H49" s="77">
        <v>0</v>
      </c>
      <c r="I49" s="77">
        <v>0</v>
      </c>
      <c r="J49" s="2">
        <v>1</v>
      </c>
      <c r="K49" s="78">
        <v>30</v>
      </c>
      <c r="L49" s="2">
        <v>42370</v>
      </c>
      <c r="M49" s="2">
        <v>42735</v>
      </c>
      <c r="N49" s="77">
        <v>0</v>
      </c>
      <c r="P49" s="77">
        <v>0</v>
      </c>
      <c r="Q49" s="78">
        <f t="shared" si="0"/>
        <v>0</v>
      </c>
      <c r="R49" s="3" t="str">
        <f t="shared" si="1"/>
        <v>N</v>
      </c>
      <c r="S49" s="77">
        <f t="shared" si="2"/>
        <v>48.35</v>
      </c>
      <c r="T49" s="78">
        <f t="shared" si="3"/>
        <v>0</v>
      </c>
      <c r="U49" s="77">
        <f t="shared" si="4"/>
        <v>0</v>
      </c>
      <c r="V49" s="77">
        <f t="shared" si="5"/>
        <v>0</v>
      </c>
      <c r="W49" s="78">
        <f t="shared" si="6"/>
        <v>0</v>
      </c>
      <c r="X49" s="77">
        <f t="shared" si="7"/>
        <v>0</v>
      </c>
      <c r="AH49" s="2"/>
      <c r="AQ49" s="2"/>
      <c r="AS49" s="2"/>
      <c r="AT49" s="2"/>
      <c r="BD49" s="1"/>
      <c r="BE49" s="2"/>
      <c r="BF49" s="1"/>
      <c r="BG49" s="2"/>
      <c r="BK49" s="2"/>
      <c r="BM49" s="2"/>
      <c r="BN49" s="2"/>
      <c r="BT49" s="2"/>
      <c r="BU49" s="2"/>
    </row>
    <row r="50" spans="1:73" ht="12.75">
      <c r="A50" s="3">
        <v>2016</v>
      </c>
      <c r="C50" s="1" t="s">
        <v>110</v>
      </c>
      <c r="D50" s="2">
        <v>40808</v>
      </c>
      <c r="E50" s="1" t="s">
        <v>122</v>
      </c>
      <c r="F50" s="2">
        <v>40809</v>
      </c>
      <c r="G50" s="77">
        <v>34.75</v>
      </c>
      <c r="H50" s="77">
        <v>0</v>
      </c>
      <c r="I50" s="77">
        <v>0</v>
      </c>
      <c r="J50" s="2">
        <v>1</v>
      </c>
      <c r="K50" s="78">
        <v>30</v>
      </c>
      <c r="L50" s="2">
        <v>42370</v>
      </c>
      <c r="M50" s="2">
        <v>42735</v>
      </c>
      <c r="N50" s="77">
        <v>0</v>
      </c>
      <c r="P50" s="77">
        <v>0</v>
      </c>
      <c r="Q50" s="78">
        <f t="shared" si="0"/>
        <v>0</v>
      </c>
      <c r="R50" s="3" t="str">
        <f t="shared" si="1"/>
        <v>N</v>
      </c>
      <c r="S50" s="77">
        <f t="shared" si="2"/>
        <v>34.75</v>
      </c>
      <c r="T50" s="78">
        <f t="shared" si="3"/>
        <v>0</v>
      </c>
      <c r="U50" s="77">
        <f t="shared" si="4"/>
        <v>0</v>
      </c>
      <c r="V50" s="77">
        <f t="shared" si="5"/>
        <v>0</v>
      </c>
      <c r="W50" s="78">
        <f t="shared" si="6"/>
        <v>0</v>
      </c>
      <c r="X50" s="77">
        <f t="shared" si="7"/>
        <v>0</v>
      </c>
      <c r="AH50" s="2"/>
      <c r="AQ50" s="2"/>
      <c r="AS50" s="2"/>
      <c r="AT50" s="2"/>
      <c r="BD50" s="1"/>
      <c r="BE50" s="2"/>
      <c r="BF50" s="1"/>
      <c r="BG50" s="2"/>
      <c r="BK50" s="2"/>
      <c r="BM50" s="2"/>
      <c r="BN50" s="2"/>
      <c r="BT50" s="2"/>
      <c r="BU50" s="2"/>
    </row>
    <row r="51" spans="1:73" ht="12.75">
      <c r="A51" s="3">
        <v>2016</v>
      </c>
      <c r="C51" s="1" t="s">
        <v>110</v>
      </c>
      <c r="D51" s="2">
        <v>39404</v>
      </c>
      <c r="E51" s="1" t="s">
        <v>123</v>
      </c>
      <c r="F51" s="2">
        <v>39423</v>
      </c>
      <c r="G51" s="77">
        <v>120</v>
      </c>
      <c r="H51" s="77">
        <v>0</v>
      </c>
      <c r="I51" s="77">
        <v>0</v>
      </c>
      <c r="J51" s="2">
        <v>1</v>
      </c>
      <c r="K51" s="78">
        <v>30</v>
      </c>
      <c r="L51" s="2">
        <v>42370</v>
      </c>
      <c r="M51" s="2">
        <v>42735</v>
      </c>
      <c r="N51" s="77">
        <v>0</v>
      </c>
      <c r="P51" s="77">
        <v>0</v>
      </c>
      <c r="Q51" s="78">
        <f t="shared" si="0"/>
        <v>0</v>
      </c>
      <c r="R51" s="3" t="str">
        <f t="shared" si="1"/>
        <v>N</v>
      </c>
      <c r="S51" s="77">
        <f t="shared" si="2"/>
        <v>120</v>
      </c>
      <c r="T51" s="78">
        <f t="shared" si="3"/>
        <v>0</v>
      </c>
      <c r="U51" s="77">
        <f t="shared" si="4"/>
        <v>0</v>
      </c>
      <c r="V51" s="77">
        <f t="shared" si="5"/>
        <v>0</v>
      </c>
      <c r="W51" s="78">
        <f t="shared" si="6"/>
        <v>0</v>
      </c>
      <c r="X51" s="77">
        <f t="shared" si="7"/>
        <v>0</v>
      </c>
      <c r="AH51" s="2"/>
      <c r="AQ51" s="2"/>
      <c r="AS51" s="2"/>
      <c r="AT51" s="2"/>
      <c r="BD51" s="1"/>
      <c r="BE51" s="2"/>
      <c r="BF51" s="1"/>
      <c r="BG51" s="2"/>
      <c r="BK51" s="2"/>
      <c r="BM51" s="2"/>
      <c r="BN51" s="2"/>
      <c r="BT51" s="2"/>
      <c r="BU51" s="2"/>
    </row>
    <row r="52" spans="1:73" ht="12.75">
      <c r="A52" s="3">
        <v>2016</v>
      </c>
      <c r="C52" s="1" t="s">
        <v>110</v>
      </c>
      <c r="D52" s="2">
        <v>37600</v>
      </c>
      <c r="E52" s="1" t="s">
        <v>124</v>
      </c>
      <c r="F52" s="2">
        <v>37621</v>
      </c>
      <c r="G52" s="77">
        <v>0.06</v>
      </c>
      <c r="H52" s="77">
        <v>0</v>
      </c>
      <c r="I52" s="77">
        <v>0</v>
      </c>
      <c r="J52" s="2">
        <v>1</v>
      </c>
      <c r="K52" s="78">
        <v>30</v>
      </c>
      <c r="L52" s="2">
        <v>42370</v>
      </c>
      <c r="M52" s="2">
        <v>42735</v>
      </c>
      <c r="N52" s="77">
        <v>0</v>
      </c>
      <c r="P52" s="77">
        <v>0</v>
      </c>
      <c r="Q52" s="78">
        <f t="shared" si="0"/>
        <v>0</v>
      </c>
      <c r="R52" s="3" t="str">
        <f t="shared" si="1"/>
        <v>N</v>
      </c>
      <c r="S52" s="77">
        <f t="shared" si="2"/>
        <v>0.06</v>
      </c>
      <c r="T52" s="78">
        <f t="shared" si="3"/>
        <v>0</v>
      </c>
      <c r="U52" s="77">
        <f t="shared" si="4"/>
        <v>0</v>
      </c>
      <c r="V52" s="77">
        <f t="shared" si="5"/>
        <v>0</v>
      </c>
      <c r="W52" s="78">
        <f t="shared" si="6"/>
        <v>0</v>
      </c>
      <c r="X52" s="77">
        <f t="shared" si="7"/>
        <v>0</v>
      </c>
      <c r="AH52" s="2"/>
      <c r="AQ52" s="2"/>
      <c r="AS52" s="2"/>
      <c r="AT52" s="2"/>
      <c r="BD52" s="1"/>
      <c r="BE52" s="2"/>
      <c r="BF52" s="1"/>
      <c r="BG52" s="2"/>
      <c r="BK52" s="2"/>
      <c r="BM52" s="2"/>
      <c r="BN52" s="2"/>
      <c r="BT52" s="2"/>
      <c r="BU52" s="2"/>
    </row>
    <row r="53" spans="1:73" ht="12.75">
      <c r="A53" s="3">
        <v>2016</v>
      </c>
      <c r="C53" s="1" t="s">
        <v>110</v>
      </c>
      <c r="D53" s="2">
        <v>37600</v>
      </c>
      <c r="E53" s="1" t="s">
        <v>125</v>
      </c>
      <c r="F53" s="2">
        <v>37621</v>
      </c>
      <c r="G53" s="77">
        <v>18950.88</v>
      </c>
      <c r="H53" s="77">
        <v>0</v>
      </c>
      <c r="I53" s="77">
        <v>0</v>
      </c>
      <c r="J53" s="2">
        <v>1</v>
      </c>
      <c r="K53" s="78">
        <v>30</v>
      </c>
      <c r="L53" s="2">
        <v>42370</v>
      </c>
      <c r="M53" s="2">
        <v>42735</v>
      </c>
      <c r="N53" s="77">
        <v>0</v>
      </c>
      <c r="P53" s="77">
        <v>0</v>
      </c>
      <c r="Q53" s="78">
        <f t="shared" si="0"/>
        <v>0</v>
      </c>
      <c r="R53" s="3" t="str">
        <f t="shared" si="1"/>
        <v>N</v>
      </c>
      <c r="S53" s="77">
        <f t="shared" si="2"/>
        <v>18950.88</v>
      </c>
      <c r="T53" s="78">
        <f t="shared" si="3"/>
        <v>0</v>
      </c>
      <c r="U53" s="77">
        <f t="shared" si="4"/>
        <v>0</v>
      </c>
      <c r="V53" s="77">
        <f t="shared" si="5"/>
        <v>0</v>
      </c>
      <c r="W53" s="78">
        <f t="shared" si="6"/>
        <v>0</v>
      </c>
      <c r="X53" s="77">
        <f t="shared" si="7"/>
        <v>0</v>
      </c>
      <c r="AH53" s="2"/>
      <c r="AQ53" s="2"/>
      <c r="AS53" s="2"/>
      <c r="AT53" s="2"/>
      <c r="BD53" s="1"/>
      <c r="BE53" s="2"/>
      <c r="BF53" s="1"/>
      <c r="BG53" s="2"/>
      <c r="BK53" s="2"/>
      <c r="BM53" s="2"/>
      <c r="BN53" s="2"/>
      <c r="BT53" s="2"/>
      <c r="BU53" s="2"/>
    </row>
    <row r="54" spans="1:73" ht="12.75">
      <c r="A54" s="3">
        <v>2016</v>
      </c>
      <c r="C54" s="1" t="s">
        <v>110</v>
      </c>
      <c r="D54" s="2">
        <v>41207</v>
      </c>
      <c r="E54" s="1" t="s">
        <v>126</v>
      </c>
      <c r="F54" s="2">
        <v>41232</v>
      </c>
      <c r="G54" s="77">
        <v>27</v>
      </c>
      <c r="H54" s="77">
        <v>0</v>
      </c>
      <c r="I54" s="77">
        <v>0</v>
      </c>
      <c r="J54" s="2">
        <v>1</v>
      </c>
      <c r="K54" s="78">
        <v>30</v>
      </c>
      <c r="L54" s="2">
        <v>42370</v>
      </c>
      <c r="M54" s="2">
        <v>42735</v>
      </c>
      <c r="N54" s="77">
        <v>0</v>
      </c>
      <c r="P54" s="77">
        <v>0</v>
      </c>
      <c r="Q54" s="78">
        <f t="shared" si="0"/>
        <v>0</v>
      </c>
      <c r="R54" s="3" t="str">
        <f t="shared" si="1"/>
        <v>N</v>
      </c>
      <c r="S54" s="77">
        <f t="shared" si="2"/>
        <v>27</v>
      </c>
      <c r="T54" s="78">
        <f t="shared" si="3"/>
        <v>0</v>
      </c>
      <c r="U54" s="77">
        <f t="shared" si="4"/>
        <v>0</v>
      </c>
      <c r="V54" s="77">
        <f t="shared" si="5"/>
        <v>0</v>
      </c>
      <c r="W54" s="78">
        <f t="shared" si="6"/>
        <v>0</v>
      </c>
      <c r="X54" s="77">
        <f t="shared" si="7"/>
        <v>0</v>
      </c>
      <c r="AH54" s="2"/>
      <c r="AQ54" s="2"/>
      <c r="AS54" s="2"/>
      <c r="AT54" s="2"/>
      <c r="BD54" s="1"/>
      <c r="BE54" s="2"/>
      <c r="BF54" s="1"/>
      <c r="BG54" s="2"/>
      <c r="BK54" s="2"/>
      <c r="BM54" s="2"/>
      <c r="BN54" s="2"/>
      <c r="BT54" s="2"/>
      <c r="BU54" s="2"/>
    </row>
    <row r="55" spans="1:73" ht="12.75">
      <c r="A55" s="3">
        <v>2016</v>
      </c>
      <c r="C55" s="1" t="s">
        <v>110</v>
      </c>
      <c r="D55" s="2">
        <v>37316</v>
      </c>
      <c r="E55" s="1" t="s">
        <v>127</v>
      </c>
      <c r="F55" s="2">
        <v>37329</v>
      </c>
      <c r="G55" s="77">
        <v>259.65</v>
      </c>
      <c r="H55" s="77">
        <v>0</v>
      </c>
      <c r="I55" s="77">
        <v>0</v>
      </c>
      <c r="J55" s="2">
        <v>1</v>
      </c>
      <c r="K55" s="78">
        <v>30</v>
      </c>
      <c r="L55" s="2">
        <v>42370</v>
      </c>
      <c r="M55" s="2">
        <v>42735</v>
      </c>
      <c r="N55" s="77">
        <v>0</v>
      </c>
      <c r="P55" s="77">
        <v>0</v>
      </c>
      <c r="Q55" s="78">
        <f t="shared" si="0"/>
        <v>0</v>
      </c>
      <c r="R55" s="3" t="str">
        <f t="shared" si="1"/>
        <v>N</v>
      </c>
      <c r="S55" s="77">
        <f t="shared" si="2"/>
        <v>259.65</v>
      </c>
      <c r="T55" s="78">
        <f t="shared" si="3"/>
        <v>0</v>
      </c>
      <c r="U55" s="77">
        <f t="shared" si="4"/>
        <v>0</v>
      </c>
      <c r="V55" s="77">
        <f t="shared" si="5"/>
        <v>0</v>
      </c>
      <c r="W55" s="78">
        <f t="shared" si="6"/>
        <v>0</v>
      </c>
      <c r="X55" s="77">
        <f t="shared" si="7"/>
        <v>0</v>
      </c>
      <c r="AH55" s="2"/>
      <c r="AQ55" s="2"/>
      <c r="AS55" s="2"/>
      <c r="AT55" s="2"/>
      <c r="BD55" s="1"/>
      <c r="BE55" s="2"/>
      <c r="BF55" s="1"/>
      <c r="BG55" s="2"/>
      <c r="BK55" s="2"/>
      <c r="BM55" s="2"/>
      <c r="BN55" s="2"/>
      <c r="BT55" s="2"/>
      <c r="BU55" s="2"/>
    </row>
    <row r="56" spans="1:73" ht="12.75">
      <c r="A56" s="3">
        <v>2016</v>
      </c>
      <c r="C56" s="1" t="s">
        <v>110</v>
      </c>
      <c r="D56" s="2">
        <v>37810</v>
      </c>
      <c r="E56" s="1" t="s">
        <v>127</v>
      </c>
      <c r="F56" s="2">
        <v>37827</v>
      </c>
      <c r="G56" s="77">
        <v>1836</v>
      </c>
      <c r="H56" s="77">
        <v>0</v>
      </c>
      <c r="I56" s="77">
        <v>0</v>
      </c>
      <c r="J56" s="2">
        <v>1</v>
      </c>
      <c r="K56" s="78">
        <v>30</v>
      </c>
      <c r="L56" s="2">
        <v>42370</v>
      </c>
      <c r="M56" s="2">
        <v>42735</v>
      </c>
      <c r="N56" s="77">
        <v>0</v>
      </c>
      <c r="P56" s="77">
        <v>0</v>
      </c>
      <c r="Q56" s="78">
        <f t="shared" si="0"/>
        <v>0</v>
      </c>
      <c r="R56" s="3" t="str">
        <f t="shared" si="1"/>
        <v>N</v>
      </c>
      <c r="S56" s="77">
        <f t="shared" si="2"/>
        <v>1836</v>
      </c>
      <c r="T56" s="78">
        <f t="shared" si="3"/>
        <v>0</v>
      </c>
      <c r="U56" s="77">
        <f t="shared" si="4"/>
        <v>0</v>
      </c>
      <c r="V56" s="77">
        <f t="shared" si="5"/>
        <v>0</v>
      </c>
      <c r="W56" s="78">
        <f t="shared" si="6"/>
        <v>0</v>
      </c>
      <c r="X56" s="77">
        <f t="shared" si="7"/>
        <v>0</v>
      </c>
      <c r="AH56" s="2"/>
      <c r="AQ56" s="2"/>
      <c r="AS56" s="2"/>
      <c r="AT56" s="2"/>
      <c r="BD56" s="1"/>
      <c r="BE56" s="2"/>
      <c r="BF56" s="1"/>
      <c r="BG56" s="2"/>
      <c r="BK56" s="2"/>
      <c r="BM56" s="2"/>
      <c r="BN56" s="2"/>
      <c r="BT56" s="2"/>
      <c r="BU56" s="2"/>
    </row>
    <row r="57" spans="1:73" ht="12.75">
      <c r="A57" s="3">
        <v>2016</v>
      </c>
      <c r="C57" s="1" t="s">
        <v>110</v>
      </c>
      <c r="D57" s="2">
        <v>38216</v>
      </c>
      <c r="E57" s="1" t="s">
        <v>128</v>
      </c>
      <c r="F57" s="2">
        <v>38352</v>
      </c>
      <c r="G57" s="77">
        <v>0.5</v>
      </c>
      <c r="H57" s="77">
        <v>0</v>
      </c>
      <c r="I57" s="77">
        <v>0</v>
      </c>
      <c r="J57" s="2">
        <v>1</v>
      </c>
      <c r="K57" s="78">
        <v>30</v>
      </c>
      <c r="L57" s="2">
        <v>42370</v>
      </c>
      <c r="M57" s="2">
        <v>42735</v>
      </c>
      <c r="N57" s="77">
        <v>0</v>
      </c>
      <c r="P57" s="77">
        <v>0</v>
      </c>
      <c r="Q57" s="78">
        <f t="shared" si="0"/>
        <v>0</v>
      </c>
      <c r="R57" s="3" t="str">
        <f t="shared" si="1"/>
        <v>N</v>
      </c>
      <c r="S57" s="77">
        <f t="shared" si="2"/>
        <v>0.5</v>
      </c>
      <c r="T57" s="78">
        <f t="shared" si="3"/>
        <v>0</v>
      </c>
      <c r="U57" s="77">
        <f t="shared" si="4"/>
        <v>0</v>
      </c>
      <c r="V57" s="77">
        <f t="shared" si="5"/>
        <v>0</v>
      </c>
      <c r="W57" s="78">
        <f t="shared" si="6"/>
        <v>0</v>
      </c>
      <c r="X57" s="77">
        <f t="shared" si="7"/>
        <v>0</v>
      </c>
      <c r="AH57" s="2"/>
      <c r="AQ57" s="2"/>
      <c r="AS57" s="2"/>
      <c r="AT57" s="2"/>
      <c r="BD57" s="1"/>
      <c r="BE57" s="2"/>
      <c r="BF57" s="1"/>
      <c r="BG57" s="2"/>
      <c r="BK57" s="2"/>
      <c r="BM57" s="2"/>
      <c r="BN57" s="2"/>
      <c r="BT57" s="2"/>
      <c r="BU57" s="2"/>
    </row>
    <row r="58" spans="1:73" ht="12.75">
      <c r="A58" s="3">
        <v>2016</v>
      </c>
      <c r="C58" s="1" t="s">
        <v>110</v>
      </c>
      <c r="D58" s="2">
        <v>40965</v>
      </c>
      <c r="E58" s="1" t="s">
        <v>129</v>
      </c>
      <c r="F58" s="2">
        <v>40966</v>
      </c>
      <c r="G58" s="77">
        <v>190</v>
      </c>
      <c r="H58" s="77">
        <v>0</v>
      </c>
      <c r="I58" s="77">
        <v>0</v>
      </c>
      <c r="J58" s="2">
        <v>1</v>
      </c>
      <c r="K58" s="78">
        <v>30</v>
      </c>
      <c r="L58" s="2">
        <v>42370</v>
      </c>
      <c r="M58" s="2">
        <v>42735</v>
      </c>
      <c r="N58" s="77">
        <v>0</v>
      </c>
      <c r="P58" s="77">
        <v>0</v>
      </c>
      <c r="Q58" s="78">
        <f t="shared" si="0"/>
        <v>0</v>
      </c>
      <c r="R58" s="3" t="str">
        <f t="shared" si="1"/>
        <v>N</v>
      </c>
      <c r="S58" s="77">
        <f t="shared" si="2"/>
        <v>190</v>
      </c>
      <c r="T58" s="78">
        <f t="shared" si="3"/>
        <v>0</v>
      </c>
      <c r="U58" s="77">
        <f t="shared" si="4"/>
        <v>0</v>
      </c>
      <c r="V58" s="77">
        <f t="shared" si="5"/>
        <v>0</v>
      </c>
      <c r="W58" s="78">
        <f t="shared" si="6"/>
        <v>0</v>
      </c>
      <c r="X58" s="77">
        <f t="shared" si="7"/>
        <v>0</v>
      </c>
      <c r="AH58" s="2"/>
      <c r="AQ58" s="2"/>
      <c r="AS58" s="2"/>
      <c r="AT58" s="2"/>
      <c r="BD58" s="1"/>
      <c r="BE58" s="2"/>
      <c r="BF58" s="1"/>
      <c r="BG58" s="2"/>
      <c r="BK58" s="2"/>
      <c r="BM58" s="2"/>
      <c r="BN58" s="2"/>
      <c r="BT58" s="2"/>
      <c r="BU58" s="2"/>
    </row>
    <row r="59" spans="1:73" ht="12.75">
      <c r="A59" s="3">
        <v>2016</v>
      </c>
      <c r="C59" s="1" t="s">
        <v>110</v>
      </c>
      <c r="D59" s="2">
        <v>39416</v>
      </c>
      <c r="E59" s="1" t="s">
        <v>130</v>
      </c>
      <c r="F59" s="2">
        <v>39427</v>
      </c>
      <c r="G59" s="77">
        <v>0.29</v>
      </c>
      <c r="H59" s="77">
        <v>0</v>
      </c>
      <c r="I59" s="77">
        <v>0</v>
      </c>
      <c r="J59" s="2">
        <v>1</v>
      </c>
      <c r="K59" s="78">
        <v>30</v>
      </c>
      <c r="L59" s="2">
        <v>42370</v>
      </c>
      <c r="M59" s="2">
        <v>42735</v>
      </c>
      <c r="N59" s="77">
        <v>0</v>
      </c>
      <c r="P59" s="77">
        <v>0</v>
      </c>
      <c r="Q59" s="78">
        <f t="shared" si="0"/>
        <v>0</v>
      </c>
      <c r="R59" s="3" t="str">
        <f t="shared" si="1"/>
        <v>N</v>
      </c>
      <c r="S59" s="77">
        <f t="shared" si="2"/>
        <v>0.29</v>
      </c>
      <c r="T59" s="78">
        <f t="shared" si="3"/>
        <v>0</v>
      </c>
      <c r="U59" s="77">
        <f t="shared" si="4"/>
        <v>0</v>
      </c>
      <c r="V59" s="77">
        <f t="shared" si="5"/>
        <v>0</v>
      </c>
      <c r="W59" s="78">
        <f t="shared" si="6"/>
        <v>0</v>
      </c>
      <c r="X59" s="77">
        <f t="shared" si="7"/>
        <v>0</v>
      </c>
      <c r="AH59" s="2"/>
      <c r="AQ59" s="2"/>
      <c r="AS59" s="2"/>
      <c r="AT59" s="2"/>
      <c r="BD59" s="1"/>
      <c r="BE59" s="2"/>
      <c r="BF59" s="1"/>
      <c r="BG59" s="2"/>
      <c r="BK59" s="2"/>
      <c r="BM59" s="2"/>
      <c r="BN59" s="2"/>
      <c r="BT59" s="2"/>
      <c r="BU59" s="2"/>
    </row>
    <row r="60" spans="1:73" ht="12.75">
      <c r="A60" s="3">
        <v>2016</v>
      </c>
      <c r="C60" s="1" t="s">
        <v>110</v>
      </c>
      <c r="D60" s="2">
        <v>39478</v>
      </c>
      <c r="E60" s="1" t="s">
        <v>131</v>
      </c>
      <c r="F60" s="2">
        <v>39493</v>
      </c>
      <c r="G60" s="77">
        <v>187.2</v>
      </c>
      <c r="H60" s="77">
        <v>0</v>
      </c>
      <c r="I60" s="77">
        <v>0</v>
      </c>
      <c r="J60" s="2">
        <v>1</v>
      </c>
      <c r="K60" s="78">
        <v>30</v>
      </c>
      <c r="L60" s="2">
        <v>42370</v>
      </c>
      <c r="M60" s="2">
        <v>42735</v>
      </c>
      <c r="N60" s="77">
        <v>0</v>
      </c>
      <c r="P60" s="77">
        <v>0</v>
      </c>
      <c r="Q60" s="78">
        <f t="shared" si="0"/>
        <v>0</v>
      </c>
      <c r="R60" s="3" t="str">
        <f t="shared" si="1"/>
        <v>N</v>
      </c>
      <c r="S60" s="77">
        <f t="shared" si="2"/>
        <v>187.2</v>
      </c>
      <c r="T60" s="78">
        <f t="shared" si="3"/>
        <v>0</v>
      </c>
      <c r="U60" s="77">
        <f t="shared" si="4"/>
        <v>0</v>
      </c>
      <c r="V60" s="77">
        <f t="shared" si="5"/>
        <v>0</v>
      </c>
      <c r="W60" s="78">
        <f t="shared" si="6"/>
        <v>0</v>
      </c>
      <c r="X60" s="77">
        <f t="shared" si="7"/>
        <v>0</v>
      </c>
      <c r="AH60" s="2"/>
      <c r="AQ60" s="2"/>
      <c r="AS60" s="2"/>
      <c r="AT60" s="2"/>
      <c r="BD60" s="1"/>
      <c r="BE60" s="2"/>
      <c r="BF60" s="1"/>
      <c r="BG60" s="2"/>
      <c r="BK60" s="2"/>
      <c r="BM60" s="2"/>
      <c r="BN60" s="2"/>
      <c r="BT60" s="2"/>
      <c r="BU60" s="2"/>
    </row>
    <row r="61" spans="1:73" ht="12.75">
      <c r="A61" s="3">
        <v>2016</v>
      </c>
      <c r="C61" s="1" t="s">
        <v>110</v>
      </c>
      <c r="D61" s="2">
        <v>39084</v>
      </c>
      <c r="E61" s="1" t="s">
        <v>132</v>
      </c>
      <c r="F61" s="2">
        <v>39154</v>
      </c>
      <c r="G61" s="77">
        <v>124.8</v>
      </c>
      <c r="H61" s="77">
        <v>0</v>
      </c>
      <c r="I61" s="77">
        <v>0</v>
      </c>
      <c r="J61" s="2">
        <v>1</v>
      </c>
      <c r="K61" s="78">
        <v>30</v>
      </c>
      <c r="L61" s="2">
        <v>42370</v>
      </c>
      <c r="M61" s="2">
        <v>42735</v>
      </c>
      <c r="N61" s="77">
        <v>0</v>
      </c>
      <c r="P61" s="77">
        <v>0</v>
      </c>
      <c r="Q61" s="78">
        <f t="shared" si="0"/>
        <v>0</v>
      </c>
      <c r="R61" s="3" t="str">
        <f t="shared" si="1"/>
        <v>N</v>
      </c>
      <c r="S61" s="77">
        <f t="shared" si="2"/>
        <v>124.8</v>
      </c>
      <c r="T61" s="78">
        <f t="shared" si="3"/>
        <v>0</v>
      </c>
      <c r="U61" s="77">
        <f t="shared" si="4"/>
        <v>0</v>
      </c>
      <c r="V61" s="77">
        <f t="shared" si="5"/>
        <v>0</v>
      </c>
      <c r="W61" s="78">
        <f t="shared" si="6"/>
        <v>0</v>
      </c>
      <c r="X61" s="77">
        <f t="shared" si="7"/>
        <v>0</v>
      </c>
      <c r="AH61" s="2"/>
      <c r="AQ61" s="2"/>
      <c r="AS61" s="2"/>
      <c r="AT61" s="2"/>
      <c r="BD61" s="1"/>
      <c r="BE61" s="2"/>
      <c r="BF61" s="1"/>
      <c r="BG61" s="2"/>
      <c r="BK61" s="2"/>
      <c r="BM61" s="2"/>
      <c r="BN61" s="2"/>
      <c r="BT61" s="2"/>
      <c r="BU61" s="2"/>
    </row>
    <row r="62" spans="1:73" ht="12.75">
      <c r="A62" s="3">
        <v>2016</v>
      </c>
      <c r="C62" s="1" t="s">
        <v>110</v>
      </c>
      <c r="D62" s="2">
        <v>37652</v>
      </c>
      <c r="E62" s="1" t="s">
        <v>133</v>
      </c>
      <c r="F62" s="2">
        <v>37671</v>
      </c>
      <c r="G62" s="77">
        <v>5.9</v>
      </c>
      <c r="H62" s="77">
        <v>0</v>
      </c>
      <c r="I62" s="77">
        <v>0</v>
      </c>
      <c r="J62" s="2">
        <v>1</v>
      </c>
      <c r="K62" s="78">
        <v>30</v>
      </c>
      <c r="L62" s="2">
        <v>42370</v>
      </c>
      <c r="M62" s="2">
        <v>42735</v>
      </c>
      <c r="N62" s="77">
        <v>0</v>
      </c>
      <c r="P62" s="77">
        <v>0</v>
      </c>
      <c r="Q62" s="78">
        <f t="shared" si="0"/>
        <v>0</v>
      </c>
      <c r="R62" s="3" t="str">
        <f t="shared" si="1"/>
        <v>N</v>
      </c>
      <c r="S62" s="77">
        <f t="shared" si="2"/>
        <v>5.9</v>
      </c>
      <c r="T62" s="78">
        <f t="shared" si="3"/>
        <v>0</v>
      </c>
      <c r="U62" s="77">
        <f t="shared" si="4"/>
        <v>0</v>
      </c>
      <c r="V62" s="77">
        <f t="shared" si="5"/>
        <v>0</v>
      </c>
      <c r="W62" s="78">
        <f t="shared" si="6"/>
        <v>0</v>
      </c>
      <c r="X62" s="77">
        <f t="shared" si="7"/>
        <v>0</v>
      </c>
      <c r="AH62" s="2"/>
      <c r="AQ62" s="2"/>
      <c r="AS62" s="2"/>
      <c r="AT62" s="2"/>
      <c r="BD62" s="1"/>
      <c r="BE62" s="2"/>
      <c r="BF62" s="1"/>
      <c r="BG62" s="2"/>
      <c r="BK62" s="2"/>
      <c r="BM62" s="2"/>
      <c r="BN62" s="2"/>
      <c r="BT62" s="2"/>
      <c r="BU62" s="2"/>
    </row>
    <row r="63" spans="1:73" ht="12.75">
      <c r="A63" s="3">
        <v>2016</v>
      </c>
      <c r="C63" s="1" t="s">
        <v>110</v>
      </c>
      <c r="D63" s="2">
        <v>37299</v>
      </c>
      <c r="E63" s="1" t="s">
        <v>134</v>
      </c>
      <c r="F63" s="2">
        <v>37329</v>
      </c>
      <c r="G63" s="77">
        <v>0.01</v>
      </c>
      <c r="H63" s="77">
        <v>0</v>
      </c>
      <c r="I63" s="77">
        <v>0</v>
      </c>
      <c r="J63" s="2">
        <v>1</v>
      </c>
      <c r="K63" s="78">
        <v>30</v>
      </c>
      <c r="L63" s="2">
        <v>42370</v>
      </c>
      <c r="M63" s="2">
        <v>42735</v>
      </c>
      <c r="N63" s="77">
        <v>0</v>
      </c>
      <c r="P63" s="77">
        <v>0</v>
      </c>
      <c r="Q63" s="78">
        <f t="shared" si="0"/>
        <v>0</v>
      </c>
      <c r="R63" s="3" t="str">
        <f t="shared" si="1"/>
        <v>N</v>
      </c>
      <c r="S63" s="77">
        <f t="shared" si="2"/>
        <v>0.01</v>
      </c>
      <c r="T63" s="78">
        <f t="shared" si="3"/>
        <v>0</v>
      </c>
      <c r="U63" s="77">
        <f t="shared" si="4"/>
        <v>0</v>
      </c>
      <c r="V63" s="77">
        <f t="shared" si="5"/>
        <v>0</v>
      </c>
      <c r="W63" s="78">
        <f t="shared" si="6"/>
        <v>0</v>
      </c>
      <c r="X63" s="77">
        <f t="shared" si="7"/>
        <v>0</v>
      </c>
      <c r="AH63" s="2"/>
      <c r="AQ63" s="2"/>
      <c r="AS63" s="2"/>
      <c r="AT63" s="2"/>
      <c r="BD63" s="1"/>
      <c r="BE63" s="2"/>
      <c r="BF63" s="1"/>
      <c r="BG63" s="2"/>
      <c r="BK63" s="2"/>
      <c r="BM63" s="2"/>
      <c r="BN63" s="2"/>
      <c r="BT63" s="2"/>
      <c r="BU63" s="2"/>
    </row>
    <row r="64" spans="1:73" ht="12.75">
      <c r="A64" s="3">
        <v>2016</v>
      </c>
      <c r="C64" s="1" t="s">
        <v>110</v>
      </c>
      <c r="D64" s="2">
        <v>38017</v>
      </c>
      <c r="E64" s="1" t="s">
        <v>135</v>
      </c>
      <c r="F64" s="2">
        <v>38054</v>
      </c>
      <c r="G64" s="77">
        <v>380.69</v>
      </c>
      <c r="H64" s="77">
        <v>0</v>
      </c>
      <c r="I64" s="77">
        <v>0</v>
      </c>
      <c r="J64" s="2">
        <v>1</v>
      </c>
      <c r="K64" s="78">
        <v>30</v>
      </c>
      <c r="L64" s="2">
        <v>42370</v>
      </c>
      <c r="M64" s="2">
        <v>42735</v>
      </c>
      <c r="N64" s="77">
        <v>0</v>
      </c>
      <c r="P64" s="77">
        <v>0</v>
      </c>
      <c r="Q64" s="78">
        <f t="shared" si="0"/>
        <v>0</v>
      </c>
      <c r="R64" s="3" t="str">
        <f t="shared" si="1"/>
        <v>N</v>
      </c>
      <c r="S64" s="77">
        <f t="shared" si="2"/>
        <v>380.69</v>
      </c>
      <c r="T64" s="78">
        <f t="shared" si="3"/>
        <v>0</v>
      </c>
      <c r="U64" s="77">
        <f t="shared" si="4"/>
        <v>0</v>
      </c>
      <c r="V64" s="77">
        <f t="shared" si="5"/>
        <v>0</v>
      </c>
      <c r="W64" s="78">
        <f t="shared" si="6"/>
        <v>0</v>
      </c>
      <c r="X64" s="77">
        <f t="shared" si="7"/>
        <v>0</v>
      </c>
      <c r="AH64" s="2"/>
      <c r="AQ64" s="2"/>
      <c r="AS64" s="2"/>
      <c r="AT64" s="2"/>
      <c r="BD64" s="1"/>
      <c r="BE64" s="2"/>
      <c r="BF64" s="1"/>
      <c r="BG64" s="2"/>
      <c r="BK64" s="2"/>
      <c r="BM64" s="2"/>
      <c r="BN64" s="2"/>
      <c r="BT64" s="2"/>
      <c r="BU64" s="2"/>
    </row>
    <row r="65" spans="1:73" ht="12.75">
      <c r="A65" s="3">
        <v>2016</v>
      </c>
      <c r="C65" s="1" t="s">
        <v>110</v>
      </c>
      <c r="D65" s="2">
        <v>38723</v>
      </c>
      <c r="E65" s="1" t="s">
        <v>136</v>
      </c>
      <c r="F65" s="2">
        <v>38742</v>
      </c>
      <c r="G65" s="77">
        <v>305.57</v>
      </c>
      <c r="H65" s="77">
        <v>0</v>
      </c>
      <c r="I65" s="77">
        <v>0</v>
      </c>
      <c r="J65" s="2">
        <v>1</v>
      </c>
      <c r="K65" s="78">
        <v>30</v>
      </c>
      <c r="L65" s="2">
        <v>42370</v>
      </c>
      <c r="M65" s="2">
        <v>42735</v>
      </c>
      <c r="N65" s="77">
        <v>0</v>
      </c>
      <c r="P65" s="77">
        <v>0</v>
      </c>
      <c r="Q65" s="78">
        <f t="shared" si="0"/>
        <v>0</v>
      </c>
      <c r="R65" s="3" t="str">
        <f t="shared" si="1"/>
        <v>N</v>
      </c>
      <c r="S65" s="77">
        <f t="shared" si="2"/>
        <v>305.57</v>
      </c>
      <c r="T65" s="78">
        <f t="shared" si="3"/>
        <v>0</v>
      </c>
      <c r="U65" s="77">
        <f t="shared" si="4"/>
        <v>0</v>
      </c>
      <c r="V65" s="77">
        <f t="shared" si="5"/>
        <v>0</v>
      </c>
      <c r="W65" s="78">
        <f t="shared" si="6"/>
        <v>0</v>
      </c>
      <c r="X65" s="77">
        <f t="shared" si="7"/>
        <v>0</v>
      </c>
      <c r="AH65" s="2"/>
      <c r="AQ65" s="2"/>
      <c r="AS65" s="2"/>
      <c r="AT65" s="2"/>
      <c r="BD65" s="1"/>
      <c r="BE65" s="2"/>
      <c r="BF65" s="1"/>
      <c r="BG65" s="2"/>
      <c r="BK65" s="2"/>
      <c r="BM65" s="2"/>
      <c r="BN65" s="2"/>
      <c r="BT65" s="2"/>
      <c r="BU65" s="2"/>
    </row>
    <row r="66" spans="1:73" ht="12.75">
      <c r="A66" s="3">
        <v>2016</v>
      </c>
      <c r="C66" s="1" t="s">
        <v>110</v>
      </c>
      <c r="D66" s="2">
        <v>38692</v>
      </c>
      <c r="E66" s="1" t="s">
        <v>137</v>
      </c>
      <c r="F66" s="2">
        <v>38716</v>
      </c>
      <c r="G66" s="77">
        <v>1668.43</v>
      </c>
      <c r="H66" s="77">
        <v>0</v>
      </c>
      <c r="I66" s="77">
        <v>0</v>
      </c>
      <c r="J66" s="2">
        <v>1</v>
      </c>
      <c r="K66" s="78">
        <v>30</v>
      </c>
      <c r="L66" s="2">
        <v>42370</v>
      </c>
      <c r="M66" s="2">
        <v>42735</v>
      </c>
      <c r="N66" s="77">
        <v>0</v>
      </c>
      <c r="P66" s="77">
        <v>0</v>
      </c>
      <c r="Q66" s="78">
        <f t="shared" si="0"/>
        <v>0</v>
      </c>
      <c r="R66" s="3" t="str">
        <f t="shared" si="1"/>
        <v>N</v>
      </c>
      <c r="S66" s="77">
        <f t="shared" si="2"/>
        <v>1668.43</v>
      </c>
      <c r="T66" s="78">
        <f t="shared" si="3"/>
        <v>0</v>
      </c>
      <c r="U66" s="77">
        <f t="shared" si="4"/>
        <v>0</v>
      </c>
      <c r="V66" s="77">
        <f t="shared" si="5"/>
        <v>0</v>
      </c>
      <c r="W66" s="78">
        <f t="shared" si="6"/>
        <v>0</v>
      </c>
      <c r="X66" s="77">
        <f t="shared" si="7"/>
        <v>0</v>
      </c>
      <c r="AH66" s="2"/>
      <c r="AQ66" s="2"/>
      <c r="AS66" s="2"/>
      <c r="AT66" s="2"/>
      <c r="BD66" s="1"/>
      <c r="BE66" s="2"/>
      <c r="BF66" s="1"/>
      <c r="BG66" s="2"/>
      <c r="BK66" s="2"/>
      <c r="BM66" s="2"/>
      <c r="BN66" s="2"/>
      <c r="BT66" s="2"/>
      <c r="BU66" s="2"/>
    </row>
    <row r="67" spans="1:73" ht="12.75">
      <c r="A67" s="3">
        <v>2016</v>
      </c>
      <c r="C67" s="1" t="s">
        <v>110</v>
      </c>
      <c r="D67" s="2">
        <v>38692</v>
      </c>
      <c r="E67" s="1" t="s">
        <v>138</v>
      </c>
      <c r="F67" s="2">
        <v>38716</v>
      </c>
      <c r="G67" s="77">
        <v>0.01</v>
      </c>
      <c r="H67" s="77">
        <v>0</v>
      </c>
      <c r="I67" s="77">
        <v>0</v>
      </c>
      <c r="J67" s="2">
        <v>1</v>
      </c>
      <c r="K67" s="78">
        <v>30</v>
      </c>
      <c r="L67" s="2">
        <v>42370</v>
      </c>
      <c r="M67" s="2">
        <v>42735</v>
      </c>
      <c r="N67" s="77">
        <v>0</v>
      </c>
      <c r="P67" s="77">
        <v>0</v>
      </c>
      <c r="Q67" s="78">
        <f aca="true" t="shared" si="8" ref="Q67:Q130">IF(J67-F67&gt;0,IF(R67="S",J67-F67,0),0)</f>
        <v>0</v>
      </c>
      <c r="R67" s="3" t="str">
        <f aca="true" t="shared" si="9" ref="R67:R130">IF(G67-H67-I67-P67&gt;0,"N",IF(J67=DATE(1900,1,1),"N","S"))</f>
        <v>N</v>
      </c>
      <c r="S67" s="77">
        <f aca="true" t="shared" si="10" ref="S67:S130">IF(G67-H67-I67-P67&gt;0,G67-H67-I67-P67,0)</f>
        <v>0.01</v>
      </c>
      <c r="T67" s="78">
        <f aca="true" t="shared" si="11" ref="T67:T130">IF(J67-D67&gt;0,IF(R67="S",J67-D67,0),0)</f>
        <v>0</v>
      </c>
      <c r="U67" s="77">
        <f aca="true" t="shared" si="12" ref="U67:U130">IF(R67="S",H67*Q67,0)</f>
        <v>0</v>
      </c>
      <c r="V67" s="77">
        <f aca="true" t="shared" si="13" ref="V67:V130">IF(R67="S",H67*T67,0)</f>
        <v>0</v>
      </c>
      <c r="W67" s="78">
        <f aca="true" t="shared" si="14" ref="W67:W130">IF(R67="S",J67-F67-K67,0)</f>
        <v>0</v>
      </c>
      <c r="X67" s="77">
        <f aca="true" t="shared" si="15" ref="X67:X130">IF(R67="S",H67*W67,0)</f>
        <v>0</v>
      </c>
      <c r="AH67" s="2"/>
      <c r="AQ67" s="2"/>
      <c r="AS67" s="2"/>
      <c r="AT67" s="2"/>
      <c r="BD67" s="1"/>
      <c r="BE67" s="2"/>
      <c r="BF67" s="1"/>
      <c r="BG67" s="2"/>
      <c r="BK67" s="2"/>
      <c r="BM67" s="2"/>
      <c r="BN67" s="2"/>
      <c r="BT67" s="2"/>
      <c r="BU67" s="2"/>
    </row>
    <row r="68" spans="1:73" ht="12.75">
      <c r="A68" s="3">
        <v>2016</v>
      </c>
      <c r="C68" s="1" t="s">
        <v>110</v>
      </c>
      <c r="D68" s="2">
        <v>40543</v>
      </c>
      <c r="E68" s="1" t="s">
        <v>139</v>
      </c>
      <c r="F68" s="2">
        <v>40557</v>
      </c>
      <c r="G68" s="77">
        <v>50</v>
      </c>
      <c r="H68" s="77">
        <v>0</v>
      </c>
      <c r="I68" s="77">
        <v>0</v>
      </c>
      <c r="J68" s="2">
        <v>1</v>
      </c>
      <c r="K68" s="78">
        <v>30</v>
      </c>
      <c r="L68" s="2">
        <v>42370</v>
      </c>
      <c r="M68" s="2">
        <v>42735</v>
      </c>
      <c r="N68" s="77">
        <v>0</v>
      </c>
      <c r="P68" s="77">
        <v>0</v>
      </c>
      <c r="Q68" s="78">
        <f t="shared" si="8"/>
        <v>0</v>
      </c>
      <c r="R68" s="3" t="str">
        <f t="shared" si="9"/>
        <v>N</v>
      </c>
      <c r="S68" s="77">
        <f t="shared" si="10"/>
        <v>50</v>
      </c>
      <c r="T68" s="78">
        <f t="shared" si="11"/>
        <v>0</v>
      </c>
      <c r="U68" s="77">
        <f t="shared" si="12"/>
        <v>0</v>
      </c>
      <c r="V68" s="77">
        <f t="shared" si="13"/>
        <v>0</v>
      </c>
      <c r="W68" s="78">
        <f t="shared" si="14"/>
        <v>0</v>
      </c>
      <c r="X68" s="77">
        <f t="shared" si="15"/>
        <v>0</v>
      </c>
      <c r="AH68" s="2"/>
      <c r="AQ68" s="2"/>
      <c r="AS68" s="2"/>
      <c r="AT68" s="2"/>
      <c r="BD68" s="1"/>
      <c r="BE68" s="2"/>
      <c r="BF68" s="1"/>
      <c r="BG68" s="2"/>
      <c r="BK68" s="2"/>
      <c r="BM68" s="2"/>
      <c r="BN68" s="2"/>
      <c r="BT68" s="2"/>
      <c r="BU68" s="2"/>
    </row>
    <row r="69" spans="1:73" ht="12.75">
      <c r="A69" s="3">
        <v>2016</v>
      </c>
      <c r="C69" s="1" t="s">
        <v>110</v>
      </c>
      <c r="D69" s="2">
        <v>40329</v>
      </c>
      <c r="E69" s="1" t="s">
        <v>140</v>
      </c>
      <c r="F69" s="2">
        <v>40343</v>
      </c>
      <c r="G69" s="77">
        <v>372</v>
      </c>
      <c r="H69" s="77">
        <v>0</v>
      </c>
      <c r="I69" s="77">
        <v>0</v>
      </c>
      <c r="J69" s="2">
        <v>1</v>
      </c>
      <c r="K69" s="78">
        <v>30</v>
      </c>
      <c r="L69" s="2">
        <v>42370</v>
      </c>
      <c r="M69" s="2">
        <v>42735</v>
      </c>
      <c r="N69" s="77">
        <v>0</v>
      </c>
      <c r="P69" s="77">
        <v>0</v>
      </c>
      <c r="Q69" s="78">
        <f t="shared" si="8"/>
        <v>0</v>
      </c>
      <c r="R69" s="3" t="str">
        <f t="shared" si="9"/>
        <v>N</v>
      </c>
      <c r="S69" s="77">
        <f t="shared" si="10"/>
        <v>372</v>
      </c>
      <c r="T69" s="78">
        <f t="shared" si="11"/>
        <v>0</v>
      </c>
      <c r="U69" s="77">
        <f t="shared" si="12"/>
        <v>0</v>
      </c>
      <c r="V69" s="77">
        <f t="shared" si="13"/>
        <v>0</v>
      </c>
      <c r="W69" s="78">
        <f t="shared" si="14"/>
        <v>0</v>
      </c>
      <c r="X69" s="77">
        <f t="shared" si="15"/>
        <v>0</v>
      </c>
      <c r="AH69" s="2"/>
      <c r="AQ69" s="2"/>
      <c r="AS69" s="2"/>
      <c r="AT69" s="2"/>
      <c r="BD69" s="1"/>
      <c r="BE69" s="2"/>
      <c r="BF69" s="1"/>
      <c r="BG69" s="2"/>
      <c r="BK69" s="2"/>
      <c r="BM69" s="2"/>
      <c r="BN69" s="2"/>
      <c r="BT69" s="2"/>
      <c r="BU69" s="2"/>
    </row>
    <row r="70" spans="1:73" ht="12.75">
      <c r="A70" s="3">
        <v>2016</v>
      </c>
      <c r="C70" s="1" t="s">
        <v>110</v>
      </c>
      <c r="D70" s="2">
        <v>38107</v>
      </c>
      <c r="E70" s="1" t="s">
        <v>141</v>
      </c>
      <c r="F70" s="2">
        <v>38139</v>
      </c>
      <c r="G70" s="77">
        <v>582.93</v>
      </c>
      <c r="H70" s="77">
        <v>0</v>
      </c>
      <c r="I70" s="77">
        <v>0</v>
      </c>
      <c r="J70" s="2">
        <v>1</v>
      </c>
      <c r="K70" s="78">
        <v>30</v>
      </c>
      <c r="L70" s="2">
        <v>42370</v>
      </c>
      <c r="M70" s="2">
        <v>42735</v>
      </c>
      <c r="N70" s="77">
        <v>0</v>
      </c>
      <c r="P70" s="77">
        <v>0</v>
      </c>
      <c r="Q70" s="78">
        <f t="shared" si="8"/>
        <v>0</v>
      </c>
      <c r="R70" s="3" t="str">
        <f t="shared" si="9"/>
        <v>N</v>
      </c>
      <c r="S70" s="77">
        <f t="shared" si="10"/>
        <v>582.93</v>
      </c>
      <c r="T70" s="78">
        <f t="shared" si="11"/>
        <v>0</v>
      </c>
      <c r="U70" s="77">
        <f t="shared" si="12"/>
        <v>0</v>
      </c>
      <c r="V70" s="77">
        <f t="shared" si="13"/>
        <v>0</v>
      </c>
      <c r="W70" s="78">
        <f t="shared" si="14"/>
        <v>0</v>
      </c>
      <c r="X70" s="77">
        <f t="shared" si="15"/>
        <v>0</v>
      </c>
      <c r="AH70" s="2"/>
      <c r="AQ70" s="2"/>
      <c r="AS70" s="2"/>
      <c r="AT70" s="2"/>
      <c r="BD70" s="1"/>
      <c r="BE70" s="2"/>
      <c r="BF70" s="1"/>
      <c r="BG70" s="2"/>
      <c r="BK70" s="2"/>
      <c r="BM70" s="2"/>
      <c r="BN70" s="2"/>
      <c r="BT70" s="2"/>
      <c r="BU70" s="2"/>
    </row>
    <row r="71" spans="1:73" ht="12.75">
      <c r="A71" s="3">
        <v>2016</v>
      </c>
      <c r="C71" s="1" t="s">
        <v>110</v>
      </c>
      <c r="D71" s="2">
        <v>38462</v>
      </c>
      <c r="E71" s="1" t="s">
        <v>142</v>
      </c>
      <c r="F71" s="2">
        <v>38477</v>
      </c>
      <c r="G71" s="77">
        <v>4.68</v>
      </c>
      <c r="H71" s="77">
        <v>0</v>
      </c>
      <c r="I71" s="77">
        <v>0</v>
      </c>
      <c r="J71" s="2">
        <v>1</v>
      </c>
      <c r="K71" s="78">
        <v>30</v>
      </c>
      <c r="L71" s="2">
        <v>42370</v>
      </c>
      <c r="M71" s="2">
        <v>42735</v>
      </c>
      <c r="N71" s="77">
        <v>0</v>
      </c>
      <c r="P71" s="77">
        <v>0</v>
      </c>
      <c r="Q71" s="78">
        <f t="shared" si="8"/>
        <v>0</v>
      </c>
      <c r="R71" s="3" t="str">
        <f t="shared" si="9"/>
        <v>N</v>
      </c>
      <c r="S71" s="77">
        <f t="shared" si="10"/>
        <v>4.68</v>
      </c>
      <c r="T71" s="78">
        <f t="shared" si="11"/>
        <v>0</v>
      </c>
      <c r="U71" s="77">
        <f t="shared" si="12"/>
        <v>0</v>
      </c>
      <c r="V71" s="77">
        <f t="shared" si="13"/>
        <v>0</v>
      </c>
      <c r="W71" s="78">
        <f t="shared" si="14"/>
        <v>0</v>
      </c>
      <c r="X71" s="77">
        <f t="shared" si="15"/>
        <v>0</v>
      </c>
      <c r="AH71" s="2"/>
      <c r="AQ71" s="2"/>
      <c r="AS71" s="2"/>
      <c r="AT71" s="2"/>
      <c r="BD71" s="1"/>
      <c r="BE71" s="2"/>
      <c r="BF71" s="1"/>
      <c r="BG71" s="2"/>
      <c r="BK71" s="2"/>
      <c r="BM71" s="2"/>
      <c r="BN71" s="2"/>
      <c r="BT71" s="2"/>
      <c r="BU71" s="2"/>
    </row>
    <row r="72" spans="1:73" ht="12.75">
      <c r="A72" s="3">
        <v>2016</v>
      </c>
      <c r="C72" s="1" t="s">
        <v>110</v>
      </c>
      <c r="D72" s="2">
        <v>40826</v>
      </c>
      <c r="E72" s="1" t="s">
        <v>143</v>
      </c>
      <c r="F72" s="2">
        <v>40836</v>
      </c>
      <c r="G72" s="77">
        <v>282.33</v>
      </c>
      <c r="H72" s="77">
        <v>0</v>
      </c>
      <c r="I72" s="77">
        <v>0</v>
      </c>
      <c r="J72" s="2">
        <v>1</v>
      </c>
      <c r="K72" s="78">
        <v>30</v>
      </c>
      <c r="L72" s="2">
        <v>42370</v>
      </c>
      <c r="M72" s="2">
        <v>42735</v>
      </c>
      <c r="N72" s="77">
        <v>0</v>
      </c>
      <c r="P72" s="77">
        <v>0</v>
      </c>
      <c r="Q72" s="78">
        <f t="shared" si="8"/>
        <v>0</v>
      </c>
      <c r="R72" s="3" t="str">
        <f t="shared" si="9"/>
        <v>N</v>
      </c>
      <c r="S72" s="77">
        <f t="shared" si="10"/>
        <v>282.33</v>
      </c>
      <c r="T72" s="78">
        <f t="shared" si="11"/>
        <v>0</v>
      </c>
      <c r="U72" s="77">
        <f t="shared" si="12"/>
        <v>0</v>
      </c>
      <c r="V72" s="77">
        <f t="shared" si="13"/>
        <v>0</v>
      </c>
      <c r="W72" s="78">
        <f t="shared" si="14"/>
        <v>0</v>
      </c>
      <c r="X72" s="77">
        <f t="shared" si="15"/>
        <v>0</v>
      </c>
      <c r="AH72" s="2"/>
      <c r="AQ72" s="2"/>
      <c r="AS72" s="2"/>
      <c r="AT72" s="2"/>
      <c r="BD72" s="1"/>
      <c r="BE72" s="2"/>
      <c r="BF72" s="1"/>
      <c r="BG72" s="2"/>
      <c r="BK72" s="2"/>
      <c r="BM72" s="2"/>
      <c r="BN72" s="2"/>
      <c r="BT72" s="2"/>
      <c r="BU72" s="2"/>
    </row>
    <row r="73" spans="1:73" ht="12.75">
      <c r="A73" s="3">
        <v>2016</v>
      </c>
      <c r="C73" s="1" t="s">
        <v>110</v>
      </c>
      <c r="D73" s="2">
        <v>39031</v>
      </c>
      <c r="E73" s="1" t="s">
        <v>144</v>
      </c>
      <c r="F73" s="2">
        <v>39080</v>
      </c>
      <c r="G73" s="77">
        <v>296.27</v>
      </c>
      <c r="H73" s="77">
        <v>0</v>
      </c>
      <c r="I73" s="77">
        <v>0</v>
      </c>
      <c r="J73" s="2">
        <v>1</v>
      </c>
      <c r="K73" s="78">
        <v>30</v>
      </c>
      <c r="L73" s="2">
        <v>42370</v>
      </c>
      <c r="M73" s="2">
        <v>42735</v>
      </c>
      <c r="N73" s="77">
        <v>0</v>
      </c>
      <c r="P73" s="77">
        <v>0</v>
      </c>
      <c r="Q73" s="78">
        <f t="shared" si="8"/>
        <v>0</v>
      </c>
      <c r="R73" s="3" t="str">
        <f t="shared" si="9"/>
        <v>N</v>
      </c>
      <c r="S73" s="77">
        <f t="shared" si="10"/>
        <v>296.27</v>
      </c>
      <c r="T73" s="78">
        <f t="shared" si="11"/>
        <v>0</v>
      </c>
      <c r="U73" s="77">
        <f t="shared" si="12"/>
        <v>0</v>
      </c>
      <c r="V73" s="77">
        <f t="shared" si="13"/>
        <v>0</v>
      </c>
      <c r="W73" s="78">
        <f t="shared" si="14"/>
        <v>0</v>
      </c>
      <c r="X73" s="77">
        <f t="shared" si="15"/>
        <v>0</v>
      </c>
      <c r="AH73" s="2"/>
      <c r="AQ73" s="2"/>
      <c r="AS73" s="2"/>
      <c r="AT73" s="2"/>
      <c r="BD73" s="1"/>
      <c r="BE73" s="2"/>
      <c r="BF73" s="1"/>
      <c r="BG73" s="2"/>
      <c r="BK73" s="2"/>
      <c r="BM73" s="2"/>
      <c r="BN73" s="2"/>
      <c r="BT73" s="2"/>
      <c r="BU73" s="2"/>
    </row>
    <row r="74" spans="1:73" ht="12.75">
      <c r="A74" s="3">
        <v>2016</v>
      </c>
      <c r="C74" s="1" t="s">
        <v>110</v>
      </c>
      <c r="D74" s="2">
        <v>38230</v>
      </c>
      <c r="E74" s="1" t="s">
        <v>145</v>
      </c>
      <c r="F74" s="2">
        <v>38246</v>
      </c>
      <c r="G74" s="77">
        <v>56.14</v>
      </c>
      <c r="H74" s="77">
        <v>0</v>
      </c>
      <c r="I74" s="77">
        <v>0</v>
      </c>
      <c r="J74" s="2">
        <v>1</v>
      </c>
      <c r="K74" s="78">
        <v>30</v>
      </c>
      <c r="L74" s="2">
        <v>42370</v>
      </c>
      <c r="M74" s="2">
        <v>42735</v>
      </c>
      <c r="N74" s="77">
        <v>0</v>
      </c>
      <c r="P74" s="77">
        <v>0</v>
      </c>
      <c r="Q74" s="78">
        <f t="shared" si="8"/>
        <v>0</v>
      </c>
      <c r="R74" s="3" t="str">
        <f t="shared" si="9"/>
        <v>N</v>
      </c>
      <c r="S74" s="77">
        <f t="shared" si="10"/>
        <v>56.14</v>
      </c>
      <c r="T74" s="78">
        <f t="shared" si="11"/>
        <v>0</v>
      </c>
      <c r="U74" s="77">
        <f t="shared" si="12"/>
        <v>0</v>
      </c>
      <c r="V74" s="77">
        <f t="shared" si="13"/>
        <v>0</v>
      </c>
      <c r="W74" s="78">
        <f t="shared" si="14"/>
        <v>0</v>
      </c>
      <c r="X74" s="77">
        <f t="shared" si="15"/>
        <v>0</v>
      </c>
      <c r="AH74" s="2"/>
      <c r="AQ74" s="2"/>
      <c r="AS74" s="2"/>
      <c r="AT74" s="2"/>
      <c r="BD74" s="1"/>
      <c r="BE74" s="2"/>
      <c r="BF74" s="1"/>
      <c r="BG74" s="2"/>
      <c r="BK74" s="2"/>
      <c r="BM74" s="2"/>
      <c r="BN74" s="2"/>
      <c r="BT74" s="2"/>
      <c r="BU74" s="2"/>
    </row>
    <row r="75" spans="1:73" ht="12.75">
      <c r="A75" s="3">
        <v>2016</v>
      </c>
      <c r="C75" s="1" t="s">
        <v>110</v>
      </c>
      <c r="D75" s="2">
        <v>37301</v>
      </c>
      <c r="E75" s="1" t="s">
        <v>146</v>
      </c>
      <c r="F75" s="2">
        <v>37329</v>
      </c>
      <c r="G75" s="77">
        <v>0.01</v>
      </c>
      <c r="H75" s="77">
        <v>0</v>
      </c>
      <c r="I75" s="77">
        <v>0</v>
      </c>
      <c r="J75" s="2">
        <v>1</v>
      </c>
      <c r="K75" s="78">
        <v>30</v>
      </c>
      <c r="L75" s="2">
        <v>42370</v>
      </c>
      <c r="M75" s="2">
        <v>42735</v>
      </c>
      <c r="N75" s="77">
        <v>0</v>
      </c>
      <c r="P75" s="77">
        <v>0</v>
      </c>
      <c r="Q75" s="78">
        <f t="shared" si="8"/>
        <v>0</v>
      </c>
      <c r="R75" s="3" t="str">
        <f t="shared" si="9"/>
        <v>N</v>
      </c>
      <c r="S75" s="77">
        <f t="shared" si="10"/>
        <v>0.01</v>
      </c>
      <c r="T75" s="78">
        <f t="shared" si="11"/>
        <v>0</v>
      </c>
      <c r="U75" s="77">
        <f t="shared" si="12"/>
        <v>0</v>
      </c>
      <c r="V75" s="77">
        <f t="shared" si="13"/>
        <v>0</v>
      </c>
      <c r="W75" s="78">
        <f t="shared" si="14"/>
        <v>0</v>
      </c>
      <c r="X75" s="77">
        <f t="shared" si="15"/>
        <v>0</v>
      </c>
      <c r="AH75" s="2"/>
      <c r="AQ75" s="2"/>
      <c r="AS75" s="2"/>
      <c r="AT75" s="2"/>
      <c r="BD75" s="1"/>
      <c r="BE75" s="2"/>
      <c r="BF75" s="1"/>
      <c r="BG75" s="2"/>
      <c r="BK75" s="2"/>
      <c r="BM75" s="2"/>
      <c r="BN75" s="2"/>
      <c r="BT75" s="2"/>
      <c r="BU75" s="2"/>
    </row>
    <row r="76" spans="1:73" ht="12.75">
      <c r="A76" s="3">
        <v>2016</v>
      </c>
      <c r="C76" s="1" t="s">
        <v>110</v>
      </c>
      <c r="D76" s="2">
        <v>39129</v>
      </c>
      <c r="E76" s="1" t="s">
        <v>146</v>
      </c>
      <c r="F76" s="2">
        <v>39154</v>
      </c>
      <c r="G76" s="77">
        <v>6120</v>
      </c>
      <c r="H76" s="77">
        <v>0</v>
      </c>
      <c r="I76" s="77">
        <v>0</v>
      </c>
      <c r="J76" s="2">
        <v>1</v>
      </c>
      <c r="K76" s="78">
        <v>30</v>
      </c>
      <c r="L76" s="2">
        <v>42370</v>
      </c>
      <c r="M76" s="2">
        <v>42735</v>
      </c>
      <c r="N76" s="77">
        <v>0</v>
      </c>
      <c r="P76" s="77">
        <v>0</v>
      </c>
      <c r="Q76" s="78">
        <f t="shared" si="8"/>
        <v>0</v>
      </c>
      <c r="R76" s="3" t="str">
        <f t="shared" si="9"/>
        <v>N</v>
      </c>
      <c r="S76" s="77">
        <f t="shared" si="10"/>
        <v>6120</v>
      </c>
      <c r="T76" s="78">
        <f t="shared" si="11"/>
        <v>0</v>
      </c>
      <c r="U76" s="77">
        <f t="shared" si="12"/>
        <v>0</v>
      </c>
      <c r="V76" s="77">
        <f t="shared" si="13"/>
        <v>0</v>
      </c>
      <c r="W76" s="78">
        <f t="shared" si="14"/>
        <v>0</v>
      </c>
      <c r="X76" s="77">
        <f t="shared" si="15"/>
        <v>0</v>
      </c>
      <c r="AH76" s="2"/>
      <c r="AQ76" s="2"/>
      <c r="AS76" s="2"/>
      <c r="AT76" s="2"/>
      <c r="BD76" s="1"/>
      <c r="BE76" s="2"/>
      <c r="BF76" s="1"/>
      <c r="BG76" s="2"/>
      <c r="BK76" s="2"/>
      <c r="BM76" s="2"/>
      <c r="BN76" s="2"/>
      <c r="BT76" s="2"/>
      <c r="BU76" s="2"/>
    </row>
    <row r="77" spans="1:73" ht="12.75">
      <c r="A77" s="3">
        <v>2016</v>
      </c>
      <c r="C77" s="1" t="s">
        <v>110</v>
      </c>
      <c r="D77" s="2">
        <v>39776</v>
      </c>
      <c r="E77" s="1" t="s">
        <v>147</v>
      </c>
      <c r="F77" s="2">
        <v>39792</v>
      </c>
      <c r="G77" s="77">
        <v>190</v>
      </c>
      <c r="H77" s="77">
        <v>0</v>
      </c>
      <c r="I77" s="77">
        <v>0</v>
      </c>
      <c r="J77" s="2">
        <v>1</v>
      </c>
      <c r="K77" s="78">
        <v>30</v>
      </c>
      <c r="L77" s="2">
        <v>42370</v>
      </c>
      <c r="M77" s="2">
        <v>42735</v>
      </c>
      <c r="N77" s="77">
        <v>0</v>
      </c>
      <c r="P77" s="77">
        <v>0</v>
      </c>
      <c r="Q77" s="78">
        <f t="shared" si="8"/>
        <v>0</v>
      </c>
      <c r="R77" s="3" t="str">
        <f t="shared" si="9"/>
        <v>N</v>
      </c>
      <c r="S77" s="77">
        <f t="shared" si="10"/>
        <v>190</v>
      </c>
      <c r="T77" s="78">
        <f t="shared" si="11"/>
        <v>0</v>
      </c>
      <c r="U77" s="77">
        <f t="shared" si="12"/>
        <v>0</v>
      </c>
      <c r="V77" s="77">
        <f t="shared" si="13"/>
        <v>0</v>
      </c>
      <c r="W77" s="78">
        <f t="shared" si="14"/>
        <v>0</v>
      </c>
      <c r="X77" s="77">
        <f t="shared" si="15"/>
        <v>0</v>
      </c>
      <c r="AH77" s="2"/>
      <c r="AS77" s="2"/>
      <c r="AT77" s="2"/>
      <c r="BD77" s="1"/>
      <c r="BE77" s="2"/>
      <c r="BF77" s="1"/>
      <c r="BG77" s="2"/>
      <c r="BK77" s="2"/>
      <c r="BM77" s="2"/>
      <c r="BN77" s="2"/>
      <c r="BT77" s="2"/>
      <c r="BU77" s="2"/>
    </row>
    <row r="78" spans="1:73" ht="12.75">
      <c r="A78" s="3">
        <v>2016</v>
      </c>
      <c r="C78" s="1" t="s">
        <v>110</v>
      </c>
      <c r="D78" s="2">
        <v>38792</v>
      </c>
      <c r="E78" s="1" t="s">
        <v>148</v>
      </c>
      <c r="F78" s="2">
        <v>38855</v>
      </c>
      <c r="G78" s="77">
        <v>0.01</v>
      </c>
      <c r="H78" s="77">
        <v>0</v>
      </c>
      <c r="I78" s="77">
        <v>0</v>
      </c>
      <c r="J78" s="2">
        <v>1</v>
      </c>
      <c r="K78" s="78">
        <v>30</v>
      </c>
      <c r="L78" s="2">
        <v>42370</v>
      </c>
      <c r="M78" s="2">
        <v>42735</v>
      </c>
      <c r="N78" s="77">
        <v>0</v>
      </c>
      <c r="P78" s="77">
        <v>0</v>
      </c>
      <c r="Q78" s="78">
        <f t="shared" si="8"/>
        <v>0</v>
      </c>
      <c r="R78" s="3" t="str">
        <f t="shared" si="9"/>
        <v>N</v>
      </c>
      <c r="S78" s="77">
        <f t="shared" si="10"/>
        <v>0.01</v>
      </c>
      <c r="T78" s="78">
        <f t="shared" si="11"/>
        <v>0</v>
      </c>
      <c r="U78" s="77">
        <f t="shared" si="12"/>
        <v>0</v>
      </c>
      <c r="V78" s="77">
        <f t="shared" si="13"/>
        <v>0</v>
      </c>
      <c r="W78" s="78">
        <f t="shared" si="14"/>
        <v>0</v>
      </c>
      <c r="X78" s="77">
        <f t="shared" si="15"/>
        <v>0</v>
      </c>
      <c r="AH78" s="2"/>
      <c r="AQ78" s="2"/>
      <c r="AS78" s="2"/>
      <c r="AT78" s="2"/>
      <c r="BD78" s="1"/>
      <c r="BE78" s="2"/>
      <c r="BF78" s="1"/>
      <c r="BG78" s="2"/>
      <c r="BK78" s="2"/>
      <c r="BM78" s="2"/>
      <c r="BN78" s="2"/>
      <c r="BT78" s="2"/>
      <c r="BU78" s="2"/>
    </row>
    <row r="79" spans="1:73" ht="12.75">
      <c r="A79" s="3">
        <v>2016</v>
      </c>
      <c r="C79" s="1" t="s">
        <v>110</v>
      </c>
      <c r="D79" s="2">
        <v>39009</v>
      </c>
      <c r="E79" s="1" t="s">
        <v>149</v>
      </c>
      <c r="F79" s="2">
        <v>39031</v>
      </c>
      <c r="G79" s="77">
        <v>0.01</v>
      </c>
      <c r="H79" s="77">
        <v>0</v>
      </c>
      <c r="I79" s="77">
        <v>0</v>
      </c>
      <c r="J79" s="2">
        <v>1</v>
      </c>
      <c r="K79" s="78">
        <v>30</v>
      </c>
      <c r="L79" s="2">
        <v>42370</v>
      </c>
      <c r="M79" s="2">
        <v>42735</v>
      </c>
      <c r="N79" s="77">
        <v>0</v>
      </c>
      <c r="P79" s="77">
        <v>0</v>
      </c>
      <c r="Q79" s="78">
        <f t="shared" si="8"/>
        <v>0</v>
      </c>
      <c r="R79" s="3" t="str">
        <f t="shared" si="9"/>
        <v>N</v>
      </c>
      <c r="S79" s="77">
        <f t="shared" si="10"/>
        <v>0.01</v>
      </c>
      <c r="T79" s="78">
        <f t="shared" si="11"/>
        <v>0</v>
      </c>
      <c r="U79" s="77">
        <f t="shared" si="12"/>
        <v>0</v>
      </c>
      <c r="V79" s="77">
        <f t="shared" si="13"/>
        <v>0</v>
      </c>
      <c r="W79" s="78">
        <f t="shared" si="14"/>
        <v>0</v>
      </c>
      <c r="X79" s="77">
        <f t="shared" si="15"/>
        <v>0</v>
      </c>
      <c r="AH79" s="2"/>
      <c r="AQ79" s="2"/>
      <c r="AS79" s="2"/>
      <c r="AT79" s="2"/>
      <c r="BD79" s="1"/>
      <c r="BE79" s="2"/>
      <c r="BF79" s="1"/>
      <c r="BG79" s="2"/>
      <c r="BK79" s="2"/>
      <c r="BM79" s="2"/>
      <c r="BN79" s="2"/>
      <c r="BT79" s="2"/>
      <c r="BU79" s="2"/>
    </row>
    <row r="80" spans="1:73" ht="12.75">
      <c r="A80" s="3">
        <v>2016</v>
      </c>
      <c r="C80" s="1" t="s">
        <v>110</v>
      </c>
      <c r="D80" s="2">
        <v>41192</v>
      </c>
      <c r="E80" s="1" t="s">
        <v>150</v>
      </c>
      <c r="F80" s="2">
        <v>41200</v>
      </c>
      <c r="G80" s="77">
        <v>6.13</v>
      </c>
      <c r="H80" s="77">
        <v>0</v>
      </c>
      <c r="I80" s="77">
        <v>0</v>
      </c>
      <c r="J80" s="2">
        <v>1</v>
      </c>
      <c r="K80" s="78">
        <v>30</v>
      </c>
      <c r="L80" s="2">
        <v>42370</v>
      </c>
      <c r="M80" s="2">
        <v>42735</v>
      </c>
      <c r="N80" s="77">
        <v>0</v>
      </c>
      <c r="P80" s="77">
        <v>0</v>
      </c>
      <c r="Q80" s="78">
        <f t="shared" si="8"/>
        <v>0</v>
      </c>
      <c r="R80" s="3" t="str">
        <f t="shared" si="9"/>
        <v>N</v>
      </c>
      <c r="S80" s="77">
        <f t="shared" si="10"/>
        <v>6.13</v>
      </c>
      <c r="T80" s="78">
        <f t="shared" si="11"/>
        <v>0</v>
      </c>
      <c r="U80" s="77">
        <f t="shared" si="12"/>
        <v>0</v>
      </c>
      <c r="V80" s="77">
        <f t="shared" si="13"/>
        <v>0</v>
      </c>
      <c r="W80" s="78">
        <f t="shared" si="14"/>
        <v>0</v>
      </c>
      <c r="X80" s="77">
        <f t="shared" si="15"/>
        <v>0</v>
      </c>
      <c r="AH80" s="2"/>
      <c r="AQ80" s="2"/>
      <c r="AS80" s="2"/>
      <c r="AT80" s="2"/>
      <c r="BD80" s="1"/>
      <c r="BE80" s="2"/>
      <c r="BF80" s="1"/>
      <c r="BG80" s="2"/>
      <c r="BK80" s="2"/>
      <c r="BM80" s="2"/>
      <c r="BN80" s="2"/>
      <c r="BT80" s="2"/>
      <c r="BU80" s="2"/>
    </row>
    <row r="81" spans="1:73" ht="12.75">
      <c r="A81" s="3">
        <v>2016</v>
      </c>
      <c r="C81" s="1" t="s">
        <v>110</v>
      </c>
      <c r="D81" s="2">
        <v>37726</v>
      </c>
      <c r="E81" s="1" t="s">
        <v>151</v>
      </c>
      <c r="F81" s="2">
        <v>37781</v>
      </c>
      <c r="G81" s="77">
        <v>0.01</v>
      </c>
      <c r="H81" s="77">
        <v>0</v>
      </c>
      <c r="I81" s="77">
        <v>0</v>
      </c>
      <c r="J81" s="2">
        <v>1</v>
      </c>
      <c r="K81" s="78">
        <v>30</v>
      </c>
      <c r="L81" s="2">
        <v>42370</v>
      </c>
      <c r="M81" s="2">
        <v>42735</v>
      </c>
      <c r="N81" s="77">
        <v>0</v>
      </c>
      <c r="P81" s="77">
        <v>0</v>
      </c>
      <c r="Q81" s="78">
        <f t="shared" si="8"/>
        <v>0</v>
      </c>
      <c r="R81" s="3" t="str">
        <f t="shared" si="9"/>
        <v>N</v>
      </c>
      <c r="S81" s="77">
        <f t="shared" si="10"/>
        <v>0.01</v>
      </c>
      <c r="T81" s="78">
        <f t="shared" si="11"/>
        <v>0</v>
      </c>
      <c r="U81" s="77">
        <f t="shared" si="12"/>
        <v>0</v>
      </c>
      <c r="V81" s="77">
        <f t="shared" si="13"/>
        <v>0</v>
      </c>
      <c r="W81" s="78">
        <f t="shared" si="14"/>
        <v>0</v>
      </c>
      <c r="X81" s="77">
        <f t="shared" si="15"/>
        <v>0</v>
      </c>
      <c r="AH81" s="2"/>
      <c r="AQ81" s="2"/>
      <c r="AS81" s="2"/>
      <c r="AT81" s="2"/>
      <c r="BD81" s="1"/>
      <c r="BE81" s="2"/>
      <c r="BF81" s="1"/>
      <c r="BG81" s="2"/>
      <c r="BK81" s="2"/>
      <c r="BM81" s="2"/>
      <c r="BN81" s="2"/>
      <c r="BT81" s="2"/>
      <c r="BU81" s="2"/>
    </row>
    <row r="82" spans="1:73" ht="12.75">
      <c r="A82" s="3">
        <v>2016</v>
      </c>
      <c r="C82" s="1" t="s">
        <v>110</v>
      </c>
      <c r="D82" s="2">
        <v>37301</v>
      </c>
      <c r="E82" s="1" t="s">
        <v>152</v>
      </c>
      <c r="F82" s="2">
        <v>37329</v>
      </c>
      <c r="G82" s="77">
        <v>691.64</v>
      </c>
      <c r="H82" s="77">
        <v>0</v>
      </c>
      <c r="I82" s="77">
        <v>0</v>
      </c>
      <c r="J82" s="2">
        <v>1</v>
      </c>
      <c r="K82" s="78">
        <v>30</v>
      </c>
      <c r="L82" s="2">
        <v>42370</v>
      </c>
      <c r="M82" s="2">
        <v>42735</v>
      </c>
      <c r="N82" s="77">
        <v>0</v>
      </c>
      <c r="P82" s="77">
        <v>0</v>
      </c>
      <c r="Q82" s="78">
        <f t="shared" si="8"/>
        <v>0</v>
      </c>
      <c r="R82" s="3" t="str">
        <f t="shared" si="9"/>
        <v>N</v>
      </c>
      <c r="S82" s="77">
        <f t="shared" si="10"/>
        <v>691.64</v>
      </c>
      <c r="T82" s="78">
        <f t="shared" si="11"/>
        <v>0</v>
      </c>
      <c r="U82" s="77">
        <f t="shared" si="12"/>
        <v>0</v>
      </c>
      <c r="V82" s="77">
        <f t="shared" si="13"/>
        <v>0</v>
      </c>
      <c r="W82" s="78">
        <f t="shared" si="14"/>
        <v>0</v>
      </c>
      <c r="X82" s="77">
        <f t="shared" si="15"/>
        <v>0</v>
      </c>
      <c r="AH82" s="2"/>
      <c r="AQ82" s="2"/>
      <c r="AS82" s="2"/>
      <c r="AT82" s="2"/>
      <c r="BD82" s="1"/>
      <c r="BE82" s="2"/>
      <c r="BF82" s="1"/>
      <c r="BG82" s="2"/>
      <c r="BK82" s="2"/>
      <c r="BM82" s="2"/>
      <c r="BN82" s="2"/>
      <c r="BT82" s="2"/>
      <c r="BU82" s="2"/>
    </row>
    <row r="83" spans="1:73" ht="12.75">
      <c r="A83" s="3">
        <v>2016</v>
      </c>
      <c r="C83" s="1" t="s">
        <v>110</v>
      </c>
      <c r="D83" s="2">
        <v>37558</v>
      </c>
      <c r="E83" s="1" t="s">
        <v>153</v>
      </c>
      <c r="F83" s="2">
        <v>37585</v>
      </c>
      <c r="G83" s="77">
        <v>52.8</v>
      </c>
      <c r="H83" s="77">
        <v>0</v>
      </c>
      <c r="I83" s="77">
        <v>0</v>
      </c>
      <c r="J83" s="2">
        <v>1</v>
      </c>
      <c r="K83" s="78">
        <v>30</v>
      </c>
      <c r="L83" s="2">
        <v>42370</v>
      </c>
      <c r="M83" s="2">
        <v>42735</v>
      </c>
      <c r="N83" s="77">
        <v>0</v>
      </c>
      <c r="P83" s="77">
        <v>0</v>
      </c>
      <c r="Q83" s="78">
        <f t="shared" si="8"/>
        <v>0</v>
      </c>
      <c r="R83" s="3" t="str">
        <f t="shared" si="9"/>
        <v>N</v>
      </c>
      <c r="S83" s="77">
        <f t="shared" si="10"/>
        <v>52.8</v>
      </c>
      <c r="T83" s="78">
        <f t="shared" si="11"/>
        <v>0</v>
      </c>
      <c r="U83" s="77">
        <f t="shared" si="12"/>
        <v>0</v>
      </c>
      <c r="V83" s="77">
        <f t="shared" si="13"/>
        <v>0</v>
      </c>
      <c r="W83" s="78">
        <f t="shared" si="14"/>
        <v>0</v>
      </c>
      <c r="X83" s="77">
        <f t="shared" si="15"/>
        <v>0</v>
      </c>
      <c r="AH83" s="2"/>
      <c r="AQ83" s="2"/>
      <c r="AS83" s="2"/>
      <c r="AT83" s="2"/>
      <c r="BD83" s="1"/>
      <c r="BE83" s="2"/>
      <c r="BF83" s="1"/>
      <c r="BG83" s="2"/>
      <c r="BK83" s="2"/>
      <c r="BM83" s="2"/>
      <c r="BN83" s="2"/>
      <c r="BT83" s="2"/>
      <c r="BU83" s="2"/>
    </row>
    <row r="84" spans="1:73" ht="12.75">
      <c r="A84" s="3">
        <v>2016</v>
      </c>
      <c r="B84" s="3">
        <v>18007</v>
      </c>
      <c r="C84" s="1" t="s">
        <v>154</v>
      </c>
      <c r="D84" s="2">
        <v>42355</v>
      </c>
      <c r="E84" s="1" t="s">
        <v>155</v>
      </c>
      <c r="F84" s="2">
        <v>42356</v>
      </c>
      <c r="G84" s="77">
        <v>648.64</v>
      </c>
      <c r="H84" s="77">
        <v>648.64</v>
      </c>
      <c r="I84" s="77">
        <v>0</v>
      </c>
      <c r="J84" s="2">
        <v>42430</v>
      </c>
      <c r="K84" s="78">
        <v>30</v>
      </c>
      <c r="L84" s="2">
        <v>42370</v>
      </c>
      <c r="M84" s="2">
        <v>42735</v>
      </c>
      <c r="N84" s="77">
        <v>0</v>
      </c>
      <c r="P84" s="77">
        <v>0</v>
      </c>
      <c r="Q84" s="78">
        <f t="shared" si="8"/>
        <v>74</v>
      </c>
      <c r="R84" s="3" t="str">
        <f t="shared" si="9"/>
        <v>S</v>
      </c>
      <c r="S84" s="77">
        <f t="shared" si="10"/>
        <v>0</v>
      </c>
      <c r="T84" s="78">
        <f t="shared" si="11"/>
        <v>75</v>
      </c>
      <c r="U84" s="77">
        <f t="shared" si="12"/>
        <v>47999.36</v>
      </c>
      <c r="V84" s="77">
        <f t="shared" si="13"/>
        <v>48648</v>
      </c>
      <c r="W84" s="78">
        <f t="shared" si="14"/>
        <v>44</v>
      </c>
      <c r="X84" s="77">
        <f t="shared" si="15"/>
        <v>28540.16</v>
      </c>
      <c r="AH84" s="2"/>
      <c r="AQ84" s="2"/>
      <c r="AS84" s="2"/>
      <c r="AT84" s="2"/>
      <c r="BD84" s="1"/>
      <c r="BE84" s="2"/>
      <c r="BF84" s="1"/>
      <c r="BG84" s="2"/>
      <c r="BK84" s="2"/>
      <c r="BM84" s="2"/>
      <c r="BN84" s="2"/>
      <c r="BT84" s="2"/>
      <c r="BU84" s="2"/>
    </row>
    <row r="85" spans="1:73" ht="12.75">
      <c r="A85" s="3">
        <v>2016</v>
      </c>
      <c r="B85" s="3">
        <v>18006</v>
      </c>
      <c r="C85" s="1" t="s">
        <v>154</v>
      </c>
      <c r="D85" s="2">
        <v>42355</v>
      </c>
      <c r="E85" s="1" t="s">
        <v>156</v>
      </c>
      <c r="F85" s="2">
        <v>42356</v>
      </c>
      <c r="G85" s="77">
        <v>648.64</v>
      </c>
      <c r="H85" s="77">
        <v>648.64</v>
      </c>
      <c r="I85" s="77">
        <v>0</v>
      </c>
      <c r="J85" s="2">
        <v>42430</v>
      </c>
      <c r="K85" s="78">
        <v>30</v>
      </c>
      <c r="L85" s="2">
        <v>42370</v>
      </c>
      <c r="M85" s="2">
        <v>42735</v>
      </c>
      <c r="N85" s="77">
        <v>0</v>
      </c>
      <c r="P85" s="77">
        <v>0</v>
      </c>
      <c r="Q85" s="78">
        <f t="shared" si="8"/>
        <v>74</v>
      </c>
      <c r="R85" s="3" t="str">
        <f t="shared" si="9"/>
        <v>S</v>
      </c>
      <c r="S85" s="77">
        <f t="shared" si="10"/>
        <v>0</v>
      </c>
      <c r="T85" s="78">
        <f t="shared" si="11"/>
        <v>75</v>
      </c>
      <c r="U85" s="77">
        <f t="shared" si="12"/>
        <v>47999.36</v>
      </c>
      <c r="V85" s="77">
        <f t="shared" si="13"/>
        <v>48648</v>
      </c>
      <c r="W85" s="78">
        <f t="shared" si="14"/>
        <v>44</v>
      </c>
      <c r="X85" s="77">
        <f t="shared" si="15"/>
        <v>28540.16</v>
      </c>
      <c r="AH85" s="2"/>
      <c r="AQ85" s="2"/>
      <c r="AS85" s="2"/>
      <c r="AT85" s="2"/>
      <c r="BD85" s="1"/>
      <c r="BE85" s="2"/>
      <c r="BF85" s="1"/>
      <c r="BG85" s="2"/>
      <c r="BK85" s="2"/>
      <c r="BM85" s="2"/>
      <c r="BN85" s="2"/>
      <c r="BT85" s="2"/>
      <c r="BU85" s="2"/>
    </row>
    <row r="86" spans="1:73" ht="12.75">
      <c r="A86" s="3">
        <v>2016</v>
      </c>
      <c r="B86" s="3">
        <v>1831</v>
      </c>
      <c r="C86" s="1" t="s">
        <v>157</v>
      </c>
      <c r="D86" s="2">
        <v>42408</v>
      </c>
      <c r="E86" s="1" t="s">
        <v>158</v>
      </c>
      <c r="F86" s="2">
        <v>42409</v>
      </c>
      <c r="G86" s="77">
        <v>567.56</v>
      </c>
      <c r="H86" s="77">
        <v>567.56</v>
      </c>
      <c r="I86" s="77">
        <v>0</v>
      </c>
      <c r="J86" s="2">
        <v>42433</v>
      </c>
      <c r="K86" s="78">
        <v>30</v>
      </c>
      <c r="L86" s="2">
        <v>42370</v>
      </c>
      <c r="M86" s="2">
        <v>42735</v>
      </c>
      <c r="N86" s="77">
        <v>0</v>
      </c>
      <c r="P86" s="77">
        <v>0</v>
      </c>
      <c r="Q86" s="78">
        <f t="shared" si="8"/>
        <v>24</v>
      </c>
      <c r="R86" s="3" t="str">
        <f t="shared" si="9"/>
        <v>S</v>
      </c>
      <c r="S86" s="77">
        <f t="shared" si="10"/>
        <v>0</v>
      </c>
      <c r="T86" s="78">
        <f t="shared" si="11"/>
        <v>25</v>
      </c>
      <c r="U86" s="77">
        <f t="shared" si="12"/>
        <v>13621.44</v>
      </c>
      <c r="V86" s="77">
        <f t="shared" si="13"/>
        <v>14189</v>
      </c>
      <c r="W86" s="78">
        <f t="shared" si="14"/>
        <v>-6</v>
      </c>
      <c r="X86" s="77">
        <f t="shared" si="15"/>
        <v>-3405.36</v>
      </c>
      <c r="AH86" s="2"/>
      <c r="AQ86" s="2"/>
      <c r="AS86" s="2"/>
      <c r="AT86" s="2"/>
      <c r="BD86" s="1"/>
      <c r="BE86" s="2"/>
      <c r="BF86" s="1"/>
      <c r="BG86" s="2"/>
      <c r="BK86" s="2"/>
      <c r="BM86" s="2"/>
      <c r="BN86" s="2"/>
      <c r="BT86" s="2"/>
      <c r="BU86" s="2"/>
    </row>
    <row r="87" spans="1:73" ht="12.75">
      <c r="A87" s="3">
        <v>2016</v>
      </c>
      <c r="B87" s="3">
        <v>5284</v>
      </c>
      <c r="C87" s="1" t="s">
        <v>157</v>
      </c>
      <c r="D87" s="2">
        <v>42480</v>
      </c>
      <c r="E87" s="1" t="s">
        <v>159</v>
      </c>
      <c r="F87" s="2">
        <v>42481</v>
      </c>
      <c r="G87" s="77">
        <v>648.64</v>
      </c>
      <c r="H87" s="77">
        <v>648.64</v>
      </c>
      <c r="I87" s="77">
        <v>0</v>
      </c>
      <c r="J87" s="2">
        <v>42513</v>
      </c>
      <c r="K87" s="78">
        <v>30</v>
      </c>
      <c r="L87" s="2">
        <v>42370</v>
      </c>
      <c r="M87" s="2">
        <v>42735</v>
      </c>
      <c r="N87" s="77">
        <v>0</v>
      </c>
      <c r="P87" s="77">
        <v>0</v>
      </c>
      <c r="Q87" s="78">
        <f t="shared" si="8"/>
        <v>32</v>
      </c>
      <c r="R87" s="3" t="str">
        <f t="shared" si="9"/>
        <v>S</v>
      </c>
      <c r="S87" s="77">
        <f t="shared" si="10"/>
        <v>0</v>
      </c>
      <c r="T87" s="78">
        <f t="shared" si="11"/>
        <v>33</v>
      </c>
      <c r="U87" s="77">
        <f t="shared" si="12"/>
        <v>20756.48</v>
      </c>
      <c r="V87" s="77">
        <f t="shared" si="13"/>
        <v>21405.12</v>
      </c>
      <c r="W87" s="78">
        <f t="shared" si="14"/>
        <v>2</v>
      </c>
      <c r="X87" s="77">
        <f t="shared" si="15"/>
        <v>1297.28</v>
      </c>
      <c r="AH87" s="2"/>
      <c r="AQ87" s="2"/>
      <c r="AS87" s="2"/>
      <c r="AT87" s="2"/>
      <c r="BD87" s="1"/>
      <c r="BE87" s="2"/>
      <c r="BF87" s="1"/>
      <c r="BG87" s="2"/>
      <c r="BK87" s="2"/>
      <c r="BM87" s="2"/>
      <c r="BN87" s="2"/>
      <c r="BT87" s="2"/>
      <c r="BU87" s="2"/>
    </row>
    <row r="88" spans="1:73" ht="12.75">
      <c r="A88" s="3">
        <v>2016</v>
      </c>
      <c r="B88" s="3">
        <v>6496</v>
      </c>
      <c r="C88" s="1" t="s">
        <v>157</v>
      </c>
      <c r="D88" s="2">
        <v>42507</v>
      </c>
      <c r="E88" s="1" t="s">
        <v>160</v>
      </c>
      <c r="F88" s="2">
        <v>42508</v>
      </c>
      <c r="G88" s="77">
        <v>567.56</v>
      </c>
      <c r="H88" s="77">
        <v>567.56</v>
      </c>
      <c r="I88" s="77">
        <v>0</v>
      </c>
      <c r="J88" s="2">
        <v>42528</v>
      </c>
      <c r="K88" s="78">
        <v>30</v>
      </c>
      <c r="L88" s="2">
        <v>42370</v>
      </c>
      <c r="M88" s="2">
        <v>42735</v>
      </c>
      <c r="N88" s="77">
        <v>0</v>
      </c>
      <c r="P88" s="77">
        <v>0</v>
      </c>
      <c r="Q88" s="78">
        <f t="shared" si="8"/>
        <v>20</v>
      </c>
      <c r="R88" s="3" t="str">
        <f t="shared" si="9"/>
        <v>S</v>
      </c>
      <c r="S88" s="77">
        <f t="shared" si="10"/>
        <v>0</v>
      </c>
      <c r="T88" s="78">
        <f t="shared" si="11"/>
        <v>21</v>
      </c>
      <c r="U88" s="77">
        <f t="shared" si="12"/>
        <v>11351.2</v>
      </c>
      <c r="V88" s="77">
        <f t="shared" si="13"/>
        <v>11918.76</v>
      </c>
      <c r="W88" s="78">
        <f t="shared" si="14"/>
        <v>-10</v>
      </c>
      <c r="X88" s="77">
        <f t="shared" si="15"/>
        <v>-5675.6</v>
      </c>
      <c r="AH88" s="2"/>
      <c r="AQ88" s="2"/>
      <c r="AS88" s="2"/>
      <c r="AT88" s="2"/>
      <c r="BD88" s="1"/>
      <c r="BE88" s="2"/>
      <c r="BF88" s="1"/>
      <c r="BG88" s="2"/>
      <c r="BK88" s="2"/>
      <c r="BM88" s="2"/>
      <c r="BN88" s="2"/>
      <c r="BT88" s="2"/>
      <c r="BU88" s="2"/>
    </row>
    <row r="89" spans="1:73" ht="12.75">
      <c r="A89" s="3">
        <v>2016</v>
      </c>
      <c r="B89" s="3">
        <v>7619</v>
      </c>
      <c r="C89" s="1" t="s">
        <v>157</v>
      </c>
      <c r="D89" s="2">
        <v>42531</v>
      </c>
      <c r="E89" s="1" t="s">
        <v>161</v>
      </c>
      <c r="F89" s="2">
        <v>42534</v>
      </c>
      <c r="G89" s="77">
        <v>486.48</v>
      </c>
      <c r="H89" s="77">
        <v>486.48</v>
      </c>
      <c r="I89" s="77">
        <v>0</v>
      </c>
      <c r="J89" s="2">
        <v>42551</v>
      </c>
      <c r="K89" s="78">
        <v>30</v>
      </c>
      <c r="L89" s="2">
        <v>42370</v>
      </c>
      <c r="M89" s="2">
        <v>42735</v>
      </c>
      <c r="N89" s="77">
        <v>0</v>
      </c>
      <c r="P89" s="77">
        <v>0</v>
      </c>
      <c r="Q89" s="78">
        <f t="shared" si="8"/>
        <v>17</v>
      </c>
      <c r="R89" s="3" t="str">
        <f t="shared" si="9"/>
        <v>S</v>
      </c>
      <c r="S89" s="77">
        <f t="shared" si="10"/>
        <v>0</v>
      </c>
      <c r="T89" s="78">
        <f t="shared" si="11"/>
        <v>20</v>
      </c>
      <c r="U89" s="77">
        <f t="shared" si="12"/>
        <v>8270.16</v>
      </c>
      <c r="V89" s="77">
        <f t="shared" si="13"/>
        <v>9729.6</v>
      </c>
      <c r="W89" s="78">
        <f t="shared" si="14"/>
        <v>-13</v>
      </c>
      <c r="X89" s="77">
        <f t="shared" si="15"/>
        <v>-6324.24</v>
      </c>
      <c r="AH89" s="2"/>
      <c r="AQ89" s="2"/>
      <c r="AS89" s="2"/>
      <c r="AT89" s="2"/>
      <c r="BD89" s="1"/>
      <c r="BE89" s="2"/>
      <c r="BF89" s="1"/>
      <c r="BG89" s="2"/>
      <c r="BK89" s="2"/>
      <c r="BM89" s="2"/>
      <c r="BN89" s="2"/>
      <c r="BT89" s="2"/>
      <c r="BU89" s="2"/>
    </row>
    <row r="90" spans="1:73" ht="12.75">
      <c r="A90" s="3">
        <v>2016</v>
      </c>
      <c r="B90" s="3">
        <v>9560</v>
      </c>
      <c r="C90" s="1" t="s">
        <v>157</v>
      </c>
      <c r="D90" s="2">
        <v>42570</v>
      </c>
      <c r="E90" s="1" t="s">
        <v>162</v>
      </c>
      <c r="F90" s="2">
        <v>42571</v>
      </c>
      <c r="G90" s="77">
        <v>486.48</v>
      </c>
      <c r="H90" s="77">
        <v>486.48</v>
      </c>
      <c r="I90" s="77">
        <v>0</v>
      </c>
      <c r="J90" s="2">
        <v>42573</v>
      </c>
      <c r="K90" s="78">
        <v>30</v>
      </c>
      <c r="L90" s="2">
        <v>42370</v>
      </c>
      <c r="M90" s="2">
        <v>42735</v>
      </c>
      <c r="N90" s="77">
        <v>0</v>
      </c>
      <c r="P90" s="77">
        <v>0</v>
      </c>
      <c r="Q90" s="78">
        <f t="shared" si="8"/>
        <v>2</v>
      </c>
      <c r="R90" s="3" t="str">
        <f t="shared" si="9"/>
        <v>S</v>
      </c>
      <c r="S90" s="77">
        <f t="shared" si="10"/>
        <v>0</v>
      </c>
      <c r="T90" s="78">
        <f t="shared" si="11"/>
        <v>3</v>
      </c>
      <c r="U90" s="77">
        <f t="shared" si="12"/>
        <v>972.96</v>
      </c>
      <c r="V90" s="77">
        <f t="shared" si="13"/>
        <v>1459.44</v>
      </c>
      <c r="W90" s="78">
        <f t="shared" si="14"/>
        <v>-28</v>
      </c>
      <c r="X90" s="77">
        <f t="shared" si="15"/>
        <v>-13621.44</v>
      </c>
      <c r="AH90" s="2"/>
      <c r="AQ90" s="2"/>
      <c r="AS90" s="2"/>
      <c r="AT90" s="2"/>
      <c r="BD90" s="1"/>
      <c r="BE90" s="2"/>
      <c r="BF90" s="1"/>
      <c r="BG90" s="2"/>
      <c r="BK90" s="2"/>
      <c r="BM90" s="2"/>
      <c r="BN90" s="2"/>
      <c r="BT90" s="2"/>
      <c r="BU90" s="2"/>
    </row>
    <row r="91" spans="1:73" ht="12.75">
      <c r="A91" s="3">
        <v>2016</v>
      </c>
      <c r="B91" s="3">
        <v>2059</v>
      </c>
      <c r="C91" s="1" t="s">
        <v>157</v>
      </c>
      <c r="D91" s="2">
        <v>42412</v>
      </c>
      <c r="E91" s="1" t="s">
        <v>163</v>
      </c>
      <c r="F91" s="2">
        <v>42415</v>
      </c>
      <c r="G91" s="77">
        <v>567.56</v>
      </c>
      <c r="H91" s="77">
        <v>567.56</v>
      </c>
      <c r="I91" s="77">
        <v>0</v>
      </c>
      <c r="J91" s="2">
        <v>42433</v>
      </c>
      <c r="K91" s="78">
        <v>30</v>
      </c>
      <c r="L91" s="2">
        <v>42370</v>
      </c>
      <c r="M91" s="2">
        <v>42735</v>
      </c>
      <c r="N91" s="77">
        <v>0</v>
      </c>
      <c r="P91" s="77">
        <v>0</v>
      </c>
      <c r="Q91" s="78">
        <f t="shared" si="8"/>
        <v>18</v>
      </c>
      <c r="R91" s="3" t="str">
        <f t="shared" si="9"/>
        <v>S</v>
      </c>
      <c r="S91" s="77">
        <f t="shared" si="10"/>
        <v>0</v>
      </c>
      <c r="T91" s="78">
        <f t="shared" si="11"/>
        <v>21</v>
      </c>
      <c r="U91" s="77">
        <f t="shared" si="12"/>
        <v>10216.08</v>
      </c>
      <c r="V91" s="77">
        <f t="shared" si="13"/>
        <v>11918.76</v>
      </c>
      <c r="W91" s="78">
        <f t="shared" si="14"/>
        <v>-12</v>
      </c>
      <c r="X91" s="77">
        <f t="shared" si="15"/>
        <v>-6810.72</v>
      </c>
      <c r="AH91" s="2"/>
      <c r="AQ91" s="2"/>
      <c r="AS91" s="2"/>
      <c r="AT91" s="2"/>
      <c r="BD91" s="1"/>
      <c r="BE91" s="2"/>
      <c r="BF91" s="1"/>
      <c r="BG91" s="2"/>
      <c r="BK91" s="2"/>
      <c r="BM91" s="2"/>
      <c r="BN91" s="2"/>
      <c r="BT91" s="2"/>
      <c r="BU91" s="2"/>
    </row>
    <row r="92" spans="1:73" ht="12.75">
      <c r="A92" s="3">
        <v>2016</v>
      </c>
      <c r="B92" s="3">
        <v>11811</v>
      </c>
      <c r="C92" s="1" t="s">
        <v>157</v>
      </c>
      <c r="D92" s="2">
        <v>42619</v>
      </c>
      <c r="E92" s="1" t="s">
        <v>164</v>
      </c>
      <c r="F92" s="2">
        <v>42620</v>
      </c>
      <c r="G92" s="77">
        <v>405.4</v>
      </c>
      <c r="H92" s="77">
        <v>405.4</v>
      </c>
      <c r="I92" s="77">
        <v>0</v>
      </c>
      <c r="J92" s="2">
        <v>42628</v>
      </c>
      <c r="K92" s="78">
        <v>30</v>
      </c>
      <c r="L92" s="2">
        <v>42370</v>
      </c>
      <c r="M92" s="2">
        <v>42735</v>
      </c>
      <c r="N92" s="77">
        <v>0</v>
      </c>
      <c r="P92" s="77">
        <v>0</v>
      </c>
      <c r="Q92" s="78">
        <f t="shared" si="8"/>
        <v>8</v>
      </c>
      <c r="R92" s="3" t="str">
        <f t="shared" si="9"/>
        <v>S</v>
      </c>
      <c r="S92" s="77">
        <f t="shared" si="10"/>
        <v>0</v>
      </c>
      <c r="T92" s="78">
        <f t="shared" si="11"/>
        <v>9</v>
      </c>
      <c r="U92" s="77">
        <f t="shared" si="12"/>
        <v>3243.2</v>
      </c>
      <c r="V92" s="77">
        <f t="shared" si="13"/>
        <v>3648.6</v>
      </c>
      <c r="W92" s="78">
        <f t="shared" si="14"/>
        <v>-22</v>
      </c>
      <c r="X92" s="77">
        <f t="shared" si="15"/>
        <v>-8918.8</v>
      </c>
      <c r="AH92" s="2"/>
      <c r="AQ92" s="2"/>
      <c r="AS92" s="2"/>
      <c r="AT92" s="2"/>
      <c r="BD92" s="1"/>
      <c r="BE92" s="2"/>
      <c r="BF92" s="1"/>
      <c r="BG92" s="2"/>
      <c r="BK92" s="2"/>
      <c r="BM92" s="2"/>
      <c r="BN92" s="2"/>
      <c r="BT92" s="2"/>
      <c r="BU92" s="2"/>
    </row>
    <row r="93" spans="1:73" ht="12.75">
      <c r="A93" s="3">
        <v>2016</v>
      </c>
      <c r="B93" s="3">
        <v>3980</v>
      </c>
      <c r="C93" s="1" t="s">
        <v>157</v>
      </c>
      <c r="D93" s="2">
        <v>42452</v>
      </c>
      <c r="E93" s="1" t="s">
        <v>165</v>
      </c>
      <c r="F93" s="2">
        <v>42453</v>
      </c>
      <c r="G93" s="77">
        <v>729.72</v>
      </c>
      <c r="H93" s="77">
        <v>729.72</v>
      </c>
      <c r="I93" s="77">
        <v>0</v>
      </c>
      <c r="J93" s="2">
        <v>42513</v>
      </c>
      <c r="K93" s="78">
        <v>30</v>
      </c>
      <c r="L93" s="2">
        <v>42370</v>
      </c>
      <c r="M93" s="2">
        <v>42735</v>
      </c>
      <c r="N93" s="77">
        <v>0</v>
      </c>
      <c r="P93" s="77">
        <v>0</v>
      </c>
      <c r="Q93" s="78">
        <f t="shared" si="8"/>
        <v>60</v>
      </c>
      <c r="R93" s="3" t="str">
        <f t="shared" si="9"/>
        <v>S</v>
      </c>
      <c r="S93" s="77">
        <f t="shared" si="10"/>
        <v>0</v>
      </c>
      <c r="T93" s="78">
        <f t="shared" si="11"/>
        <v>61</v>
      </c>
      <c r="U93" s="77">
        <f t="shared" si="12"/>
        <v>43783.2</v>
      </c>
      <c r="V93" s="77">
        <f t="shared" si="13"/>
        <v>44512.92</v>
      </c>
      <c r="W93" s="78">
        <f t="shared" si="14"/>
        <v>30</v>
      </c>
      <c r="X93" s="77">
        <f t="shared" si="15"/>
        <v>21891.6</v>
      </c>
      <c r="AH93" s="2"/>
      <c r="AQ93" s="2"/>
      <c r="AS93" s="2"/>
      <c r="AT93" s="2"/>
      <c r="BD93" s="1"/>
      <c r="BE93" s="2"/>
      <c r="BF93" s="1"/>
      <c r="BG93" s="2"/>
      <c r="BK93" s="2"/>
      <c r="BM93" s="2"/>
      <c r="BN93" s="2"/>
      <c r="BT93" s="2"/>
      <c r="BU93" s="2"/>
    </row>
    <row r="94" spans="1:73" ht="12.75">
      <c r="A94" s="3">
        <v>2016</v>
      </c>
      <c r="B94" s="3">
        <v>17668</v>
      </c>
      <c r="C94" s="1" t="s">
        <v>166</v>
      </c>
      <c r="D94" s="2">
        <v>42349</v>
      </c>
      <c r="E94" s="1" t="s">
        <v>167</v>
      </c>
      <c r="F94" s="2">
        <v>42352</v>
      </c>
      <c r="G94" s="77">
        <v>80</v>
      </c>
      <c r="H94" s="77">
        <v>80</v>
      </c>
      <c r="I94" s="77">
        <v>0</v>
      </c>
      <c r="J94" s="2">
        <v>42430</v>
      </c>
      <c r="K94" s="78">
        <v>30</v>
      </c>
      <c r="L94" s="2">
        <v>42370</v>
      </c>
      <c r="M94" s="2">
        <v>42735</v>
      </c>
      <c r="N94" s="77">
        <v>0</v>
      </c>
      <c r="P94" s="77">
        <v>0</v>
      </c>
      <c r="Q94" s="78">
        <f t="shared" si="8"/>
        <v>78</v>
      </c>
      <c r="R94" s="3" t="str">
        <f t="shared" si="9"/>
        <v>S</v>
      </c>
      <c r="S94" s="77">
        <f t="shared" si="10"/>
        <v>0</v>
      </c>
      <c r="T94" s="78">
        <f t="shared" si="11"/>
        <v>81</v>
      </c>
      <c r="U94" s="77">
        <f t="shared" si="12"/>
        <v>6240</v>
      </c>
      <c r="V94" s="77">
        <f t="shared" si="13"/>
        <v>6480</v>
      </c>
      <c r="W94" s="78">
        <f t="shared" si="14"/>
        <v>48</v>
      </c>
      <c r="X94" s="77">
        <f t="shared" si="15"/>
        <v>3840</v>
      </c>
      <c r="AH94" s="2"/>
      <c r="AQ94" s="2"/>
      <c r="AS94" s="2"/>
      <c r="AT94" s="2"/>
      <c r="BD94" s="1"/>
      <c r="BE94" s="2"/>
      <c r="BF94" s="1"/>
      <c r="BG94" s="2"/>
      <c r="BK94" s="2"/>
      <c r="BM94" s="2"/>
      <c r="BN94" s="2"/>
      <c r="BT94" s="2"/>
      <c r="BU94" s="2"/>
    </row>
    <row r="95" spans="1:73" ht="12.75">
      <c r="A95" s="3">
        <v>2016</v>
      </c>
      <c r="C95" s="1" t="s">
        <v>166</v>
      </c>
      <c r="D95" s="2">
        <v>41130</v>
      </c>
      <c r="E95" s="1" t="s">
        <v>168</v>
      </c>
      <c r="F95" s="2">
        <v>41157</v>
      </c>
      <c r="G95" s="77">
        <v>90</v>
      </c>
      <c r="H95" s="77">
        <v>0</v>
      </c>
      <c r="I95" s="77">
        <v>0</v>
      </c>
      <c r="J95" s="2">
        <v>1</v>
      </c>
      <c r="K95" s="78">
        <v>30</v>
      </c>
      <c r="L95" s="2">
        <v>42370</v>
      </c>
      <c r="M95" s="2">
        <v>42735</v>
      </c>
      <c r="N95" s="77">
        <v>0</v>
      </c>
      <c r="P95" s="77">
        <v>0</v>
      </c>
      <c r="Q95" s="78">
        <f t="shared" si="8"/>
        <v>0</v>
      </c>
      <c r="R95" s="3" t="str">
        <f t="shared" si="9"/>
        <v>N</v>
      </c>
      <c r="S95" s="77">
        <f t="shared" si="10"/>
        <v>90</v>
      </c>
      <c r="T95" s="78">
        <f t="shared" si="11"/>
        <v>0</v>
      </c>
      <c r="U95" s="77">
        <f t="shared" si="12"/>
        <v>0</v>
      </c>
      <c r="V95" s="77">
        <f t="shared" si="13"/>
        <v>0</v>
      </c>
      <c r="W95" s="78">
        <f t="shared" si="14"/>
        <v>0</v>
      </c>
      <c r="X95" s="77">
        <f t="shared" si="15"/>
        <v>0</v>
      </c>
      <c r="AH95" s="2"/>
      <c r="AQ95" s="2"/>
      <c r="AS95" s="2"/>
      <c r="AT95" s="2"/>
      <c r="BD95" s="1"/>
      <c r="BE95" s="2"/>
      <c r="BF95" s="1"/>
      <c r="BG95" s="2"/>
      <c r="BK95" s="2"/>
      <c r="BM95" s="2"/>
      <c r="BN95" s="2"/>
      <c r="BT95" s="2"/>
      <c r="BU95" s="2"/>
    </row>
    <row r="96" spans="1:73" ht="12.75">
      <c r="A96" s="3">
        <v>2016</v>
      </c>
      <c r="C96" s="1" t="s">
        <v>166</v>
      </c>
      <c r="D96" s="2">
        <v>40109</v>
      </c>
      <c r="E96" s="1" t="s">
        <v>169</v>
      </c>
      <c r="F96" s="2">
        <v>40141</v>
      </c>
      <c r="G96" s="77">
        <v>400</v>
      </c>
      <c r="H96" s="77">
        <v>0</v>
      </c>
      <c r="I96" s="77">
        <v>0</v>
      </c>
      <c r="J96" s="2">
        <v>1</v>
      </c>
      <c r="K96" s="78">
        <v>30</v>
      </c>
      <c r="L96" s="2">
        <v>42370</v>
      </c>
      <c r="M96" s="2">
        <v>42735</v>
      </c>
      <c r="N96" s="77">
        <v>0</v>
      </c>
      <c r="P96" s="77">
        <v>0</v>
      </c>
      <c r="Q96" s="78">
        <f t="shared" si="8"/>
        <v>0</v>
      </c>
      <c r="R96" s="3" t="str">
        <f t="shared" si="9"/>
        <v>N</v>
      </c>
      <c r="S96" s="77">
        <f t="shared" si="10"/>
        <v>400</v>
      </c>
      <c r="T96" s="78">
        <f t="shared" si="11"/>
        <v>0</v>
      </c>
      <c r="U96" s="77">
        <f t="shared" si="12"/>
        <v>0</v>
      </c>
      <c r="V96" s="77">
        <f t="shared" si="13"/>
        <v>0</v>
      </c>
      <c r="W96" s="78">
        <f t="shared" si="14"/>
        <v>0</v>
      </c>
      <c r="X96" s="77">
        <f t="shared" si="15"/>
        <v>0</v>
      </c>
      <c r="AH96" s="2"/>
      <c r="AQ96" s="2"/>
      <c r="AS96" s="2"/>
      <c r="AT96" s="2"/>
      <c r="BD96" s="1"/>
      <c r="BE96" s="2"/>
      <c r="BF96" s="1"/>
      <c r="BG96" s="2"/>
      <c r="BK96" s="2"/>
      <c r="BM96" s="2"/>
      <c r="BN96" s="2"/>
      <c r="BT96" s="2"/>
      <c r="BU96" s="2"/>
    </row>
    <row r="97" spans="1:73" ht="12.75">
      <c r="A97" s="3">
        <v>2016</v>
      </c>
      <c r="C97" s="1" t="s">
        <v>170</v>
      </c>
      <c r="D97" s="2">
        <v>39089</v>
      </c>
      <c r="E97" s="1" t="s">
        <v>171</v>
      </c>
      <c r="F97" s="2">
        <v>39129</v>
      </c>
      <c r="G97" s="77">
        <v>3263.06</v>
      </c>
      <c r="H97" s="77">
        <v>0</v>
      </c>
      <c r="I97" s="77">
        <v>0</v>
      </c>
      <c r="J97" s="2">
        <v>1</v>
      </c>
      <c r="K97" s="78">
        <v>30</v>
      </c>
      <c r="L97" s="2">
        <v>42370</v>
      </c>
      <c r="M97" s="2">
        <v>42735</v>
      </c>
      <c r="N97" s="77">
        <v>0</v>
      </c>
      <c r="P97" s="77">
        <v>0</v>
      </c>
      <c r="Q97" s="78">
        <f t="shared" si="8"/>
        <v>0</v>
      </c>
      <c r="R97" s="3" t="str">
        <f t="shared" si="9"/>
        <v>N</v>
      </c>
      <c r="S97" s="77">
        <f t="shared" si="10"/>
        <v>3263.06</v>
      </c>
      <c r="T97" s="78">
        <f t="shared" si="11"/>
        <v>0</v>
      </c>
      <c r="U97" s="77">
        <f t="shared" si="12"/>
        <v>0</v>
      </c>
      <c r="V97" s="77">
        <f t="shared" si="13"/>
        <v>0</v>
      </c>
      <c r="W97" s="78">
        <f t="shared" si="14"/>
        <v>0</v>
      </c>
      <c r="X97" s="77">
        <f t="shared" si="15"/>
        <v>0</v>
      </c>
      <c r="AH97" s="2"/>
      <c r="AQ97" s="2"/>
      <c r="AS97" s="2"/>
      <c r="AT97" s="2"/>
      <c r="BD97" s="1"/>
      <c r="BE97" s="2"/>
      <c r="BF97" s="1"/>
      <c r="BG97" s="2"/>
      <c r="BK97" s="2"/>
      <c r="BM97" s="2"/>
      <c r="BN97" s="2"/>
      <c r="BT97" s="2"/>
      <c r="BU97" s="2"/>
    </row>
    <row r="98" spans="1:73" ht="12.75">
      <c r="A98" s="3">
        <v>2016</v>
      </c>
      <c r="C98" s="1" t="s">
        <v>170</v>
      </c>
      <c r="D98" s="2">
        <v>39514</v>
      </c>
      <c r="E98" s="1" t="s">
        <v>171</v>
      </c>
      <c r="F98" s="2">
        <v>39534</v>
      </c>
      <c r="G98" s="77">
        <v>3052.54</v>
      </c>
      <c r="H98" s="77">
        <v>0</v>
      </c>
      <c r="I98" s="77">
        <v>0</v>
      </c>
      <c r="J98" s="2">
        <v>1</v>
      </c>
      <c r="K98" s="78">
        <v>30</v>
      </c>
      <c r="L98" s="2">
        <v>42370</v>
      </c>
      <c r="M98" s="2">
        <v>42735</v>
      </c>
      <c r="N98" s="77">
        <v>0</v>
      </c>
      <c r="P98" s="77">
        <v>0</v>
      </c>
      <c r="Q98" s="78">
        <f t="shared" si="8"/>
        <v>0</v>
      </c>
      <c r="R98" s="3" t="str">
        <f t="shared" si="9"/>
        <v>N</v>
      </c>
      <c r="S98" s="77">
        <f t="shared" si="10"/>
        <v>3052.54</v>
      </c>
      <c r="T98" s="78">
        <f t="shared" si="11"/>
        <v>0</v>
      </c>
      <c r="U98" s="77">
        <f t="shared" si="12"/>
        <v>0</v>
      </c>
      <c r="V98" s="77">
        <f t="shared" si="13"/>
        <v>0</v>
      </c>
      <c r="W98" s="78">
        <f t="shared" si="14"/>
        <v>0</v>
      </c>
      <c r="X98" s="77">
        <f t="shared" si="15"/>
        <v>0</v>
      </c>
      <c r="AH98" s="2"/>
      <c r="AQ98" s="2"/>
      <c r="AS98" s="2"/>
      <c r="AT98" s="2"/>
      <c r="BD98" s="1"/>
      <c r="BE98" s="2"/>
      <c r="BF98" s="1"/>
      <c r="BG98" s="2"/>
      <c r="BK98" s="2"/>
      <c r="BM98" s="2"/>
      <c r="BN98" s="2"/>
      <c r="BT98" s="2"/>
      <c r="BU98" s="2"/>
    </row>
    <row r="99" spans="1:73" ht="12.75">
      <c r="A99" s="3">
        <v>2016</v>
      </c>
      <c r="C99" s="1" t="s">
        <v>170</v>
      </c>
      <c r="D99" s="2">
        <v>39538</v>
      </c>
      <c r="E99" s="1" t="s">
        <v>172</v>
      </c>
      <c r="F99" s="2">
        <v>39562</v>
      </c>
      <c r="G99" s="77">
        <v>3263.06</v>
      </c>
      <c r="H99" s="77">
        <v>0</v>
      </c>
      <c r="I99" s="77">
        <v>0</v>
      </c>
      <c r="J99" s="2">
        <v>1</v>
      </c>
      <c r="K99" s="78">
        <v>30</v>
      </c>
      <c r="L99" s="2">
        <v>42370</v>
      </c>
      <c r="M99" s="2">
        <v>42735</v>
      </c>
      <c r="N99" s="77">
        <v>0</v>
      </c>
      <c r="P99" s="77">
        <v>0</v>
      </c>
      <c r="Q99" s="78">
        <f t="shared" si="8"/>
        <v>0</v>
      </c>
      <c r="R99" s="3" t="str">
        <f t="shared" si="9"/>
        <v>N</v>
      </c>
      <c r="S99" s="77">
        <f t="shared" si="10"/>
        <v>3263.06</v>
      </c>
      <c r="T99" s="78">
        <f t="shared" si="11"/>
        <v>0</v>
      </c>
      <c r="U99" s="77">
        <f t="shared" si="12"/>
        <v>0</v>
      </c>
      <c r="V99" s="77">
        <f t="shared" si="13"/>
        <v>0</v>
      </c>
      <c r="W99" s="78">
        <f t="shared" si="14"/>
        <v>0</v>
      </c>
      <c r="X99" s="77">
        <f t="shared" si="15"/>
        <v>0</v>
      </c>
      <c r="AH99" s="2"/>
      <c r="AQ99" s="2"/>
      <c r="AS99" s="2"/>
      <c r="AT99" s="2"/>
      <c r="BD99" s="1"/>
      <c r="BE99" s="2"/>
      <c r="BF99" s="1"/>
      <c r="BG99" s="2"/>
      <c r="BK99" s="2"/>
      <c r="BM99" s="2"/>
      <c r="BN99" s="2"/>
      <c r="BT99" s="2"/>
      <c r="BU99" s="2"/>
    </row>
    <row r="100" spans="1:73" ht="12.75">
      <c r="A100" s="3">
        <v>2016</v>
      </c>
      <c r="C100" s="1" t="s">
        <v>170</v>
      </c>
      <c r="D100" s="2">
        <v>39171</v>
      </c>
      <c r="E100" s="1" t="s">
        <v>173</v>
      </c>
      <c r="F100" s="2">
        <v>39307</v>
      </c>
      <c r="G100" s="77">
        <v>6210.34</v>
      </c>
      <c r="H100" s="77">
        <v>0</v>
      </c>
      <c r="I100" s="77">
        <v>0</v>
      </c>
      <c r="J100" s="2">
        <v>1</v>
      </c>
      <c r="K100" s="78">
        <v>30</v>
      </c>
      <c r="L100" s="2">
        <v>42370</v>
      </c>
      <c r="M100" s="2">
        <v>42735</v>
      </c>
      <c r="N100" s="77">
        <v>0</v>
      </c>
      <c r="P100" s="77">
        <v>0</v>
      </c>
      <c r="Q100" s="78">
        <f t="shared" si="8"/>
        <v>0</v>
      </c>
      <c r="R100" s="3" t="str">
        <f t="shared" si="9"/>
        <v>N</v>
      </c>
      <c r="S100" s="77">
        <f t="shared" si="10"/>
        <v>6210.34</v>
      </c>
      <c r="T100" s="78">
        <f t="shared" si="11"/>
        <v>0</v>
      </c>
      <c r="U100" s="77">
        <f t="shared" si="12"/>
        <v>0</v>
      </c>
      <c r="V100" s="77">
        <f t="shared" si="13"/>
        <v>0</v>
      </c>
      <c r="W100" s="78">
        <f t="shared" si="14"/>
        <v>0</v>
      </c>
      <c r="X100" s="77">
        <f t="shared" si="15"/>
        <v>0</v>
      </c>
      <c r="AH100" s="2"/>
      <c r="AQ100" s="2"/>
      <c r="AS100" s="2"/>
      <c r="AT100" s="2"/>
      <c r="BD100" s="1"/>
      <c r="BE100" s="2"/>
      <c r="BF100" s="1"/>
      <c r="BG100" s="2"/>
      <c r="BK100" s="2"/>
      <c r="BM100" s="2"/>
      <c r="BN100" s="2"/>
      <c r="BT100" s="2"/>
      <c r="BU100" s="2"/>
    </row>
    <row r="101" spans="1:73" ht="12.75">
      <c r="A101" s="3">
        <v>2016</v>
      </c>
      <c r="C101" s="1" t="s">
        <v>170</v>
      </c>
      <c r="D101" s="2">
        <v>39575</v>
      </c>
      <c r="E101" s="1" t="s">
        <v>174</v>
      </c>
      <c r="F101" s="2">
        <v>39587</v>
      </c>
      <c r="G101" s="77">
        <v>1578.9</v>
      </c>
      <c r="H101" s="77">
        <v>0</v>
      </c>
      <c r="I101" s="77">
        <v>0</v>
      </c>
      <c r="J101" s="2">
        <v>1</v>
      </c>
      <c r="K101" s="78">
        <v>30</v>
      </c>
      <c r="L101" s="2">
        <v>42370</v>
      </c>
      <c r="M101" s="2">
        <v>42735</v>
      </c>
      <c r="N101" s="77">
        <v>0</v>
      </c>
      <c r="P101" s="77">
        <v>0</v>
      </c>
      <c r="Q101" s="78">
        <f t="shared" si="8"/>
        <v>0</v>
      </c>
      <c r="R101" s="3" t="str">
        <f t="shared" si="9"/>
        <v>N</v>
      </c>
      <c r="S101" s="77">
        <f t="shared" si="10"/>
        <v>1578.9</v>
      </c>
      <c r="T101" s="78">
        <f t="shared" si="11"/>
        <v>0</v>
      </c>
      <c r="U101" s="77">
        <f t="shared" si="12"/>
        <v>0</v>
      </c>
      <c r="V101" s="77">
        <f t="shared" si="13"/>
        <v>0</v>
      </c>
      <c r="W101" s="78">
        <f t="shared" si="14"/>
        <v>0</v>
      </c>
      <c r="X101" s="77">
        <f t="shared" si="15"/>
        <v>0</v>
      </c>
      <c r="AH101" s="2"/>
      <c r="AQ101" s="2"/>
      <c r="AS101" s="2"/>
      <c r="AT101" s="2"/>
      <c r="BD101" s="1"/>
      <c r="BE101" s="2"/>
      <c r="BF101" s="1"/>
      <c r="BG101" s="2"/>
      <c r="BK101" s="2"/>
      <c r="BM101" s="2"/>
      <c r="BN101" s="2"/>
      <c r="BT101" s="2"/>
      <c r="BU101" s="2"/>
    </row>
    <row r="102" spans="1:73" ht="12.75">
      <c r="A102" s="3">
        <v>2016</v>
      </c>
      <c r="C102" s="1" t="s">
        <v>170</v>
      </c>
      <c r="D102" s="2">
        <v>38930</v>
      </c>
      <c r="E102" s="1" t="s">
        <v>175</v>
      </c>
      <c r="F102" s="2">
        <v>39080</v>
      </c>
      <c r="G102" s="77">
        <v>2315.72</v>
      </c>
      <c r="H102" s="77">
        <v>0</v>
      </c>
      <c r="I102" s="77">
        <v>0</v>
      </c>
      <c r="J102" s="2">
        <v>1</v>
      </c>
      <c r="K102" s="78">
        <v>30</v>
      </c>
      <c r="L102" s="2">
        <v>42370</v>
      </c>
      <c r="M102" s="2">
        <v>42735</v>
      </c>
      <c r="N102" s="77">
        <v>0</v>
      </c>
      <c r="P102" s="77">
        <v>0</v>
      </c>
      <c r="Q102" s="78">
        <f t="shared" si="8"/>
        <v>0</v>
      </c>
      <c r="R102" s="3" t="str">
        <f t="shared" si="9"/>
        <v>N</v>
      </c>
      <c r="S102" s="77">
        <f t="shared" si="10"/>
        <v>2315.72</v>
      </c>
      <c r="T102" s="78">
        <f t="shared" si="11"/>
        <v>0</v>
      </c>
      <c r="U102" s="77">
        <f t="shared" si="12"/>
        <v>0</v>
      </c>
      <c r="V102" s="77">
        <f t="shared" si="13"/>
        <v>0</v>
      </c>
      <c r="W102" s="78">
        <f t="shared" si="14"/>
        <v>0</v>
      </c>
      <c r="X102" s="77">
        <f t="shared" si="15"/>
        <v>0</v>
      </c>
      <c r="AH102" s="2"/>
      <c r="AQ102" s="2"/>
      <c r="AS102" s="2"/>
      <c r="AT102" s="2"/>
      <c r="BD102" s="1"/>
      <c r="BE102" s="2"/>
      <c r="BF102" s="1"/>
      <c r="BG102" s="2"/>
      <c r="BK102" s="2"/>
      <c r="BM102" s="2"/>
      <c r="BN102" s="2"/>
      <c r="BT102" s="2"/>
      <c r="BU102" s="2"/>
    </row>
    <row r="103" spans="1:73" ht="12.75">
      <c r="A103" s="3">
        <v>2016</v>
      </c>
      <c r="C103" s="1" t="s">
        <v>170</v>
      </c>
      <c r="D103" s="2">
        <v>39084</v>
      </c>
      <c r="E103" s="1" t="s">
        <v>176</v>
      </c>
      <c r="F103" s="2">
        <v>39099</v>
      </c>
      <c r="G103" s="77">
        <v>3263.06</v>
      </c>
      <c r="H103" s="77">
        <v>0</v>
      </c>
      <c r="I103" s="77">
        <v>0</v>
      </c>
      <c r="J103" s="2">
        <v>1</v>
      </c>
      <c r="K103" s="78">
        <v>30</v>
      </c>
      <c r="L103" s="2">
        <v>42370</v>
      </c>
      <c r="M103" s="2">
        <v>42735</v>
      </c>
      <c r="N103" s="77">
        <v>0</v>
      </c>
      <c r="P103" s="77">
        <v>0</v>
      </c>
      <c r="Q103" s="78">
        <f t="shared" si="8"/>
        <v>0</v>
      </c>
      <c r="R103" s="3" t="str">
        <f t="shared" si="9"/>
        <v>N</v>
      </c>
      <c r="S103" s="77">
        <f t="shared" si="10"/>
        <v>3263.06</v>
      </c>
      <c r="T103" s="78">
        <f t="shared" si="11"/>
        <v>0</v>
      </c>
      <c r="U103" s="77">
        <f t="shared" si="12"/>
        <v>0</v>
      </c>
      <c r="V103" s="77">
        <f t="shared" si="13"/>
        <v>0</v>
      </c>
      <c r="W103" s="78">
        <f t="shared" si="14"/>
        <v>0</v>
      </c>
      <c r="X103" s="77">
        <f t="shared" si="15"/>
        <v>0</v>
      </c>
      <c r="AH103" s="2"/>
      <c r="AQ103" s="2"/>
      <c r="AS103" s="2"/>
      <c r="AT103" s="2"/>
      <c r="BD103" s="1"/>
      <c r="BE103" s="2"/>
      <c r="BF103" s="1"/>
      <c r="BG103" s="2"/>
      <c r="BK103" s="2"/>
      <c r="BM103" s="2"/>
      <c r="BN103" s="2"/>
      <c r="BT103" s="2"/>
      <c r="BU103" s="2"/>
    </row>
    <row r="104" spans="1:73" ht="12.75">
      <c r="A104" s="3">
        <v>2016</v>
      </c>
      <c r="C104" s="1" t="s">
        <v>170</v>
      </c>
      <c r="D104" s="2">
        <v>39304</v>
      </c>
      <c r="E104" s="1" t="s">
        <v>177</v>
      </c>
      <c r="F104" s="2">
        <v>39307</v>
      </c>
      <c r="G104" s="77">
        <v>12841.72</v>
      </c>
      <c r="H104" s="77">
        <v>0</v>
      </c>
      <c r="I104" s="77">
        <v>0</v>
      </c>
      <c r="J104" s="2">
        <v>1</v>
      </c>
      <c r="K104" s="78">
        <v>30</v>
      </c>
      <c r="L104" s="2">
        <v>42370</v>
      </c>
      <c r="M104" s="2">
        <v>42735</v>
      </c>
      <c r="N104" s="77">
        <v>0</v>
      </c>
      <c r="P104" s="77">
        <v>0</v>
      </c>
      <c r="Q104" s="78">
        <f t="shared" si="8"/>
        <v>0</v>
      </c>
      <c r="R104" s="3" t="str">
        <f t="shared" si="9"/>
        <v>N</v>
      </c>
      <c r="S104" s="77">
        <f t="shared" si="10"/>
        <v>12841.72</v>
      </c>
      <c r="T104" s="78">
        <f t="shared" si="11"/>
        <v>0</v>
      </c>
      <c r="U104" s="77">
        <f t="shared" si="12"/>
        <v>0</v>
      </c>
      <c r="V104" s="77">
        <f t="shared" si="13"/>
        <v>0</v>
      </c>
      <c r="W104" s="78">
        <f t="shared" si="14"/>
        <v>0</v>
      </c>
      <c r="X104" s="77">
        <f t="shared" si="15"/>
        <v>0</v>
      </c>
      <c r="AH104" s="2"/>
      <c r="AQ104" s="2"/>
      <c r="AS104" s="2"/>
      <c r="AT104" s="2"/>
      <c r="BD104" s="1"/>
      <c r="BE104" s="2"/>
      <c r="BF104" s="1"/>
      <c r="BG104" s="2"/>
      <c r="BK104" s="2"/>
      <c r="BM104" s="2"/>
      <c r="BN104" s="2"/>
      <c r="BT104" s="2"/>
      <c r="BU104" s="2"/>
    </row>
    <row r="105" spans="1:73" ht="12.75">
      <c r="A105" s="3">
        <v>2016</v>
      </c>
      <c r="C105" s="1" t="s">
        <v>170</v>
      </c>
      <c r="D105" s="2">
        <v>38975</v>
      </c>
      <c r="E105" s="1" t="s">
        <v>178</v>
      </c>
      <c r="F105" s="2">
        <v>38981</v>
      </c>
      <c r="G105" s="77">
        <v>3263.06</v>
      </c>
      <c r="H105" s="77">
        <v>0</v>
      </c>
      <c r="I105" s="77">
        <v>0</v>
      </c>
      <c r="J105" s="2">
        <v>1</v>
      </c>
      <c r="K105" s="78">
        <v>30</v>
      </c>
      <c r="L105" s="2">
        <v>42370</v>
      </c>
      <c r="M105" s="2">
        <v>42735</v>
      </c>
      <c r="N105" s="77">
        <v>0</v>
      </c>
      <c r="P105" s="77">
        <v>0</v>
      </c>
      <c r="Q105" s="78">
        <f t="shared" si="8"/>
        <v>0</v>
      </c>
      <c r="R105" s="3" t="str">
        <f t="shared" si="9"/>
        <v>N</v>
      </c>
      <c r="S105" s="77">
        <f t="shared" si="10"/>
        <v>3263.06</v>
      </c>
      <c r="T105" s="78">
        <f t="shared" si="11"/>
        <v>0</v>
      </c>
      <c r="U105" s="77">
        <f t="shared" si="12"/>
        <v>0</v>
      </c>
      <c r="V105" s="77">
        <f t="shared" si="13"/>
        <v>0</v>
      </c>
      <c r="W105" s="78">
        <f t="shared" si="14"/>
        <v>0</v>
      </c>
      <c r="X105" s="77">
        <f t="shared" si="15"/>
        <v>0</v>
      </c>
      <c r="AH105" s="2"/>
      <c r="AQ105" s="2"/>
      <c r="AS105" s="2"/>
      <c r="AT105" s="2"/>
      <c r="BD105" s="1"/>
      <c r="BE105" s="2"/>
      <c r="BF105" s="1"/>
      <c r="BG105" s="2"/>
      <c r="BK105" s="2"/>
      <c r="BM105" s="2"/>
      <c r="BN105" s="2"/>
      <c r="BT105" s="2"/>
      <c r="BU105" s="2"/>
    </row>
    <row r="106" spans="1:73" ht="12.75">
      <c r="A106" s="3">
        <v>2016</v>
      </c>
      <c r="C106" s="1" t="s">
        <v>170</v>
      </c>
      <c r="D106" s="2">
        <v>39349</v>
      </c>
      <c r="E106" s="1" t="s">
        <v>178</v>
      </c>
      <c r="F106" s="2">
        <v>39388</v>
      </c>
      <c r="G106" s="77">
        <v>3263.06</v>
      </c>
      <c r="H106" s="77">
        <v>0</v>
      </c>
      <c r="I106" s="77">
        <v>0</v>
      </c>
      <c r="J106" s="2">
        <v>1</v>
      </c>
      <c r="K106" s="78">
        <v>30</v>
      </c>
      <c r="L106" s="2">
        <v>42370</v>
      </c>
      <c r="M106" s="2">
        <v>42735</v>
      </c>
      <c r="N106" s="77">
        <v>0</v>
      </c>
      <c r="P106" s="77">
        <v>0</v>
      </c>
      <c r="Q106" s="78">
        <f t="shared" si="8"/>
        <v>0</v>
      </c>
      <c r="R106" s="3" t="str">
        <f t="shared" si="9"/>
        <v>N</v>
      </c>
      <c r="S106" s="77">
        <f t="shared" si="10"/>
        <v>3263.06</v>
      </c>
      <c r="T106" s="78">
        <f t="shared" si="11"/>
        <v>0</v>
      </c>
      <c r="U106" s="77">
        <f t="shared" si="12"/>
        <v>0</v>
      </c>
      <c r="V106" s="77">
        <f t="shared" si="13"/>
        <v>0</v>
      </c>
      <c r="W106" s="78">
        <f t="shared" si="14"/>
        <v>0</v>
      </c>
      <c r="X106" s="77">
        <f t="shared" si="15"/>
        <v>0</v>
      </c>
      <c r="AH106" s="2"/>
      <c r="AQ106" s="2"/>
      <c r="AS106" s="2"/>
      <c r="AT106" s="2"/>
      <c r="BD106" s="1"/>
      <c r="BE106" s="2"/>
      <c r="BF106" s="1"/>
      <c r="BG106" s="2"/>
      <c r="BK106" s="2"/>
      <c r="BM106" s="2"/>
      <c r="BN106" s="2"/>
      <c r="BT106" s="2"/>
      <c r="BU106" s="2"/>
    </row>
    <row r="107" spans="1:73" ht="12.75">
      <c r="A107" s="3">
        <v>2016</v>
      </c>
      <c r="C107" s="1" t="s">
        <v>170</v>
      </c>
      <c r="D107" s="2">
        <v>38995</v>
      </c>
      <c r="E107" s="1" t="s">
        <v>179</v>
      </c>
      <c r="F107" s="2">
        <v>39080</v>
      </c>
      <c r="G107" s="77">
        <v>3157.8</v>
      </c>
      <c r="H107" s="77">
        <v>0</v>
      </c>
      <c r="I107" s="77">
        <v>0</v>
      </c>
      <c r="J107" s="2">
        <v>1</v>
      </c>
      <c r="K107" s="78">
        <v>30</v>
      </c>
      <c r="L107" s="2">
        <v>42370</v>
      </c>
      <c r="M107" s="2">
        <v>42735</v>
      </c>
      <c r="N107" s="77">
        <v>0</v>
      </c>
      <c r="P107" s="77">
        <v>0</v>
      </c>
      <c r="Q107" s="78">
        <f t="shared" si="8"/>
        <v>0</v>
      </c>
      <c r="R107" s="3" t="str">
        <f t="shared" si="9"/>
        <v>N</v>
      </c>
      <c r="S107" s="77">
        <f t="shared" si="10"/>
        <v>3157.8</v>
      </c>
      <c r="T107" s="78">
        <f t="shared" si="11"/>
        <v>0</v>
      </c>
      <c r="U107" s="77">
        <f t="shared" si="12"/>
        <v>0</v>
      </c>
      <c r="V107" s="77">
        <f t="shared" si="13"/>
        <v>0</v>
      </c>
      <c r="W107" s="78">
        <f t="shared" si="14"/>
        <v>0</v>
      </c>
      <c r="X107" s="77">
        <f t="shared" si="15"/>
        <v>0</v>
      </c>
      <c r="AH107" s="2"/>
      <c r="AQ107" s="2"/>
      <c r="AS107" s="2"/>
      <c r="AT107" s="2"/>
      <c r="BD107" s="1"/>
      <c r="BE107" s="2"/>
      <c r="BF107" s="1"/>
      <c r="BG107" s="2"/>
      <c r="BK107" s="2"/>
      <c r="BM107" s="2"/>
      <c r="BN107" s="2"/>
      <c r="BT107" s="2"/>
      <c r="BU107" s="2"/>
    </row>
    <row r="108" spans="1:73" ht="12.75">
      <c r="A108" s="3">
        <v>2016</v>
      </c>
      <c r="C108" s="1" t="s">
        <v>170</v>
      </c>
      <c r="D108" s="2">
        <v>39372</v>
      </c>
      <c r="E108" s="1" t="s">
        <v>180</v>
      </c>
      <c r="F108" s="2">
        <v>39380</v>
      </c>
      <c r="G108" s="77">
        <v>3157.8</v>
      </c>
      <c r="H108" s="77">
        <v>0</v>
      </c>
      <c r="I108" s="77">
        <v>0</v>
      </c>
      <c r="J108" s="2">
        <v>1</v>
      </c>
      <c r="K108" s="78">
        <v>30</v>
      </c>
      <c r="L108" s="2">
        <v>42370</v>
      </c>
      <c r="M108" s="2">
        <v>42735</v>
      </c>
      <c r="N108" s="77">
        <v>0</v>
      </c>
      <c r="P108" s="77">
        <v>0</v>
      </c>
      <c r="Q108" s="78">
        <f t="shared" si="8"/>
        <v>0</v>
      </c>
      <c r="R108" s="3" t="str">
        <f t="shared" si="9"/>
        <v>N</v>
      </c>
      <c r="S108" s="77">
        <f t="shared" si="10"/>
        <v>3157.8</v>
      </c>
      <c r="T108" s="78">
        <f t="shared" si="11"/>
        <v>0</v>
      </c>
      <c r="U108" s="77">
        <f t="shared" si="12"/>
        <v>0</v>
      </c>
      <c r="V108" s="77">
        <f t="shared" si="13"/>
        <v>0</v>
      </c>
      <c r="W108" s="78">
        <f t="shared" si="14"/>
        <v>0</v>
      </c>
      <c r="X108" s="77">
        <f t="shared" si="15"/>
        <v>0</v>
      </c>
      <c r="AH108" s="2"/>
      <c r="AQ108" s="2"/>
      <c r="AS108" s="2"/>
      <c r="AT108" s="2"/>
      <c r="BD108" s="1"/>
      <c r="BE108" s="2"/>
      <c r="BF108" s="1"/>
      <c r="BG108" s="2"/>
      <c r="BK108" s="2"/>
      <c r="BM108" s="2"/>
      <c r="BN108" s="2"/>
      <c r="BT108" s="2"/>
      <c r="BU108" s="2"/>
    </row>
    <row r="109" spans="1:73" ht="12.75">
      <c r="A109" s="3">
        <v>2016</v>
      </c>
      <c r="C109" s="1" t="s">
        <v>170</v>
      </c>
      <c r="D109" s="2">
        <v>39023</v>
      </c>
      <c r="E109" s="1" t="s">
        <v>181</v>
      </c>
      <c r="F109" s="2">
        <v>39080</v>
      </c>
      <c r="G109" s="77">
        <v>3263.06</v>
      </c>
      <c r="H109" s="77">
        <v>0</v>
      </c>
      <c r="I109" s="77">
        <v>0</v>
      </c>
      <c r="J109" s="2">
        <v>1</v>
      </c>
      <c r="K109" s="78">
        <v>30</v>
      </c>
      <c r="L109" s="2">
        <v>42370</v>
      </c>
      <c r="M109" s="2">
        <v>42735</v>
      </c>
      <c r="N109" s="77">
        <v>0</v>
      </c>
      <c r="P109" s="77">
        <v>0</v>
      </c>
      <c r="Q109" s="78">
        <f t="shared" si="8"/>
        <v>0</v>
      </c>
      <c r="R109" s="3" t="str">
        <f t="shared" si="9"/>
        <v>N</v>
      </c>
      <c r="S109" s="77">
        <f t="shared" si="10"/>
        <v>3263.06</v>
      </c>
      <c r="T109" s="78">
        <f t="shared" si="11"/>
        <v>0</v>
      </c>
      <c r="U109" s="77">
        <f t="shared" si="12"/>
        <v>0</v>
      </c>
      <c r="V109" s="77">
        <f t="shared" si="13"/>
        <v>0</v>
      </c>
      <c r="W109" s="78">
        <f t="shared" si="14"/>
        <v>0</v>
      </c>
      <c r="X109" s="77">
        <f t="shared" si="15"/>
        <v>0</v>
      </c>
      <c r="AH109" s="2"/>
      <c r="AQ109" s="2"/>
      <c r="AS109" s="2"/>
      <c r="AT109" s="2"/>
      <c r="BD109" s="1"/>
      <c r="BE109" s="2"/>
      <c r="BF109" s="1"/>
      <c r="BG109" s="2"/>
      <c r="BK109" s="2"/>
      <c r="BM109" s="2"/>
      <c r="BN109" s="2"/>
      <c r="BT109" s="2"/>
      <c r="BU109" s="2"/>
    </row>
    <row r="110" spans="1:73" ht="12.75">
      <c r="A110" s="3">
        <v>2016</v>
      </c>
      <c r="C110" s="1" t="s">
        <v>170</v>
      </c>
      <c r="D110" s="2">
        <v>39395</v>
      </c>
      <c r="E110" s="1" t="s">
        <v>182</v>
      </c>
      <c r="F110" s="2">
        <v>39398</v>
      </c>
      <c r="G110" s="77">
        <v>3263.06</v>
      </c>
      <c r="H110" s="77">
        <v>0</v>
      </c>
      <c r="I110" s="77">
        <v>0</v>
      </c>
      <c r="J110" s="2">
        <v>1</v>
      </c>
      <c r="K110" s="78">
        <v>30</v>
      </c>
      <c r="L110" s="2">
        <v>42370</v>
      </c>
      <c r="M110" s="2">
        <v>42735</v>
      </c>
      <c r="N110" s="77">
        <v>0</v>
      </c>
      <c r="P110" s="77">
        <v>0</v>
      </c>
      <c r="Q110" s="78">
        <f t="shared" si="8"/>
        <v>0</v>
      </c>
      <c r="R110" s="3" t="str">
        <f t="shared" si="9"/>
        <v>N</v>
      </c>
      <c r="S110" s="77">
        <f t="shared" si="10"/>
        <v>3263.06</v>
      </c>
      <c r="T110" s="78">
        <f t="shared" si="11"/>
        <v>0</v>
      </c>
      <c r="U110" s="77">
        <f t="shared" si="12"/>
        <v>0</v>
      </c>
      <c r="V110" s="77">
        <f t="shared" si="13"/>
        <v>0</v>
      </c>
      <c r="W110" s="78">
        <f t="shared" si="14"/>
        <v>0</v>
      </c>
      <c r="X110" s="77">
        <f t="shared" si="15"/>
        <v>0</v>
      </c>
      <c r="AH110" s="2"/>
      <c r="AQ110" s="2"/>
      <c r="AS110" s="2"/>
      <c r="AT110" s="2"/>
      <c r="BD110" s="1"/>
      <c r="BE110" s="2"/>
      <c r="BF110" s="1"/>
      <c r="BG110" s="2"/>
      <c r="BK110" s="2"/>
      <c r="BM110" s="2"/>
      <c r="BN110" s="2"/>
      <c r="BT110" s="2"/>
      <c r="BU110" s="2"/>
    </row>
    <row r="111" spans="1:73" ht="12.75">
      <c r="A111" s="3">
        <v>2016</v>
      </c>
      <c r="C111" s="1" t="s">
        <v>170</v>
      </c>
      <c r="D111" s="2">
        <v>39420</v>
      </c>
      <c r="E111" s="1" t="s">
        <v>183</v>
      </c>
      <c r="F111" s="2">
        <v>39427</v>
      </c>
      <c r="G111" s="77">
        <v>3157.8</v>
      </c>
      <c r="H111" s="77">
        <v>0</v>
      </c>
      <c r="I111" s="77">
        <v>0</v>
      </c>
      <c r="J111" s="2">
        <v>1</v>
      </c>
      <c r="K111" s="78">
        <v>30</v>
      </c>
      <c r="L111" s="2">
        <v>42370</v>
      </c>
      <c r="M111" s="2">
        <v>42735</v>
      </c>
      <c r="N111" s="77">
        <v>0</v>
      </c>
      <c r="P111" s="77">
        <v>0</v>
      </c>
      <c r="Q111" s="78">
        <f t="shared" si="8"/>
        <v>0</v>
      </c>
      <c r="R111" s="3" t="str">
        <f t="shared" si="9"/>
        <v>N</v>
      </c>
      <c r="S111" s="77">
        <f t="shared" si="10"/>
        <v>3157.8</v>
      </c>
      <c r="T111" s="78">
        <f t="shared" si="11"/>
        <v>0</v>
      </c>
      <c r="U111" s="77">
        <f t="shared" si="12"/>
        <v>0</v>
      </c>
      <c r="V111" s="77">
        <f t="shared" si="13"/>
        <v>0</v>
      </c>
      <c r="W111" s="78">
        <f t="shared" si="14"/>
        <v>0</v>
      </c>
      <c r="X111" s="77">
        <f t="shared" si="15"/>
        <v>0</v>
      </c>
      <c r="AH111" s="2"/>
      <c r="AQ111" s="2"/>
      <c r="AS111" s="2"/>
      <c r="AT111" s="2"/>
      <c r="BD111" s="1"/>
      <c r="BE111" s="2"/>
      <c r="BF111" s="1"/>
      <c r="BG111" s="2"/>
      <c r="BK111" s="2"/>
      <c r="BM111" s="2"/>
      <c r="BN111" s="2"/>
      <c r="BT111" s="2"/>
      <c r="BU111" s="2"/>
    </row>
    <row r="112" spans="1:73" ht="12.75">
      <c r="A112" s="3">
        <v>2016</v>
      </c>
      <c r="C112" s="1" t="s">
        <v>170</v>
      </c>
      <c r="D112" s="2">
        <v>39447</v>
      </c>
      <c r="E112" s="1" t="s">
        <v>142</v>
      </c>
      <c r="F112" s="2">
        <v>39463</v>
      </c>
      <c r="G112" s="77">
        <v>3263.06</v>
      </c>
      <c r="H112" s="77">
        <v>0</v>
      </c>
      <c r="I112" s="77">
        <v>0</v>
      </c>
      <c r="J112" s="2">
        <v>1</v>
      </c>
      <c r="K112" s="78">
        <v>30</v>
      </c>
      <c r="L112" s="2">
        <v>42370</v>
      </c>
      <c r="M112" s="2">
        <v>42735</v>
      </c>
      <c r="N112" s="77">
        <v>0</v>
      </c>
      <c r="P112" s="77">
        <v>0</v>
      </c>
      <c r="Q112" s="78">
        <f t="shared" si="8"/>
        <v>0</v>
      </c>
      <c r="R112" s="3" t="str">
        <f t="shared" si="9"/>
        <v>N</v>
      </c>
      <c r="S112" s="77">
        <f t="shared" si="10"/>
        <v>3263.06</v>
      </c>
      <c r="T112" s="78">
        <f t="shared" si="11"/>
        <v>0</v>
      </c>
      <c r="U112" s="77">
        <f t="shared" si="12"/>
        <v>0</v>
      </c>
      <c r="V112" s="77">
        <f t="shared" si="13"/>
        <v>0</v>
      </c>
      <c r="W112" s="78">
        <f t="shared" si="14"/>
        <v>0</v>
      </c>
      <c r="X112" s="77">
        <f t="shared" si="15"/>
        <v>0</v>
      </c>
      <c r="AH112" s="2"/>
      <c r="AQ112" s="2"/>
      <c r="AS112" s="2"/>
      <c r="AT112" s="2"/>
      <c r="BD112" s="1"/>
      <c r="BE112" s="2"/>
      <c r="BF112" s="1"/>
      <c r="BG112" s="2"/>
      <c r="BK112" s="2"/>
      <c r="BM112" s="2"/>
      <c r="BN112" s="2"/>
      <c r="BT112" s="2"/>
      <c r="BU112" s="2"/>
    </row>
    <row r="113" spans="1:73" ht="12.75">
      <c r="A113" s="3">
        <v>2016</v>
      </c>
      <c r="C113" s="1" t="s">
        <v>170</v>
      </c>
      <c r="D113" s="2">
        <v>39080</v>
      </c>
      <c r="E113" s="1" t="s">
        <v>184</v>
      </c>
      <c r="F113" s="2">
        <v>39099</v>
      </c>
      <c r="G113" s="77">
        <v>3157.8</v>
      </c>
      <c r="H113" s="77">
        <v>0</v>
      </c>
      <c r="I113" s="77">
        <v>0</v>
      </c>
      <c r="J113" s="2">
        <v>1</v>
      </c>
      <c r="K113" s="78">
        <v>30</v>
      </c>
      <c r="L113" s="2">
        <v>42370</v>
      </c>
      <c r="M113" s="2">
        <v>42735</v>
      </c>
      <c r="N113" s="77">
        <v>0</v>
      </c>
      <c r="P113" s="77">
        <v>0</v>
      </c>
      <c r="Q113" s="78">
        <f t="shared" si="8"/>
        <v>0</v>
      </c>
      <c r="R113" s="3" t="str">
        <f t="shared" si="9"/>
        <v>N</v>
      </c>
      <c r="S113" s="77">
        <f t="shared" si="10"/>
        <v>3157.8</v>
      </c>
      <c r="T113" s="78">
        <f t="shared" si="11"/>
        <v>0</v>
      </c>
      <c r="U113" s="77">
        <f t="shared" si="12"/>
        <v>0</v>
      </c>
      <c r="V113" s="77">
        <f t="shared" si="13"/>
        <v>0</v>
      </c>
      <c r="W113" s="78">
        <f t="shared" si="14"/>
        <v>0</v>
      </c>
      <c r="X113" s="77">
        <f t="shared" si="15"/>
        <v>0</v>
      </c>
      <c r="AH113" s="2"/>
      <c r="AQ113" s="2"/>
      <c r="AS113" s="2"/>
      <c r="AT113" s="2"/>
      <c r="BD113" s="1"/>
      <c r="BE113" s="2"/>
      <c r="BF113" s="1"/>
      <c r="BG113" s="2"/>
      <c r="BK113" s="2"/>
      <c r="BM113" s="2"/>
      <c r="BN113" s="2"/>
      <c r="BT113" s="2"/>
      <c r="BU113" s="2"/>
    </row>
    <row r="114" spans="1:73" ht="12.75">
      <c r="A114" s="3">
        <v>2016</v>
      </c>
      <c r="B114" s="3">
        <v>9531</v>
      </c>
      <c r="C114" s="1" t="s">
        <v>185</v>
      </c>
      <c r="D114" s="2">
        <v>42178</v>
      </c>
      <c r="E114" s="1" t="s">
        <v>186</v>
      </c>
      <c r="F114" s="2">
        <v>42181</v>
      </c>
      <c r="G114" s="77">
        <v>27.2</v>
      </c>
      <c r="H114" s="77">
        <v>0</v>
      </c>
      <c r="I114" s="77">
        <v>0</v>
      </c>
      <c r="J114" s="2">
        <v>1</v>
      </c>
      <c r="K114" s="78">
        <v>30</v>
      </c>
      <c r="L114" s="2">
        <v>42370</v>
      </c>
      <c r="M114" s="2">
        <v>42735</v>
      </c>
      <c r="N114" s="77">
        <v>0</v>
      </c>
      <c r="P114" s="77">
        <v>0</v>
      </c>
      <c r="Q114" s="78">
        <f t="shared" si="8"/>
        <v>0</v>
      </c>
      <c r="R114" s="3" t="str">
        <f t="shared" si="9"/>
        <v>N</v>
      </c>
      <c r="S114" s="77">
        <f t="shared" si="10"/>
        <v>27.2</v>
      </c>
      <c r="T114" s="78">
        <f t="shared" si="11"/>
        <v>0</v>
      </c>
      <c r="U114" s="77">
        <f t="shared" si="12"/>
        <v>0</v>
      </c>
      <c r="V114" s="77">
        <f t="shared" si="13"/>
        <v>0</v>
      </c>
      <c r="W114" s="78">
        <f t="shared" si="14"/>
        <v>0</v>
      </c>
      <c r="X114" s="77">
        <f t="shared" si="15"/>
        <v>0</v>
      </c>
      <c r="AH114" s="2"/>
      <c r="AQ114" s="2"/>
      <c r="AS114" s="2"/>
      <c r="AT114" s="2"/>
      <c r="BD114" s="1"/>
      <c r="BE114" s="2"/>
      <c r="BF114" s="1"/>
      <c r="BG114" s="2"/>
      <c r="BK114" s="2"/>
      <c r="BM114" s="2"/>
      <c r="BN114" s="2"/>
      <c r="BT114" s="2"/>
      <c r="BU114" s="2"/>
    </row>
    <row r="115" spans="1:73" ht="12.75">
      <c r="A115" s="3">
        <v>2016</v>
      </c>
      <c r="B115" s="3">
        <v>2154</v>
      </c>
      <c r="C115" s="1" t="s">
        <v>185</v>
      </c>
      <c r="D115" s="2">
        <v>42405</v>
      </c>
      <c r="E115" s="1" t="s">
        <v>187</v>
      </c>
      <c r="F115" s="2">
        <v>42416</v>
      </c>
      <c r="G115" s="77">
        <v>54.95</v>
      </c>
      <c r="H115" s="77">
        <v>0</v>
      </c>
      <c r="I115" s="77">
        <v>0</v>
      </c>
      <c r="J115" s="2">
        <v>1</v>
      </c>
      <c r="K115" s="78">
        <v>30</v>
      </c>
      <c r="L115" s="2">
        <v>42370</v>
      </c>
      <c r="M115" s="2">
        <v>42735</v>
      </c>
      <c r="N115" s="77">
        <v>0</v>
      </c>
      <c r="P115" s="77">
        <v>0</v>
      </c>
      <c r="Q115" s="78">
        <f t="shared" si="8"/>
        <v>0</v>
      </c>
      <c r="R115" s="3" t="str">
        <f t="shared" si="9"/>
        <v>N</v>
      </c>
      <c r="S115" s="77">
        <f t="shared" si="10"/>
        <v>54.95</v>
      </c>
      <c r="T115" s="78">
        <f t="shared" si="11"/>
        <v>0</v>
      </c>
      <c r="U115" s="77">
        <f t="shared" si="12"/>
        <v>0</v>
      </c>
      <c r="V115" s="77">
        <f t="shared" si="13"/>
        <v>0</v>
      </c>
      <c r="W115" s="78">
        <f t="shared" si="14"/>
        <v>0</v>
      </c>
      <c r="X115" s="77">
        <f t="shared" si="15"/>
        <v>0</v>
      </c>
      <c r="AH115" s="2"/>
      <c r="AQ115" s="2"/>
      <c r="AS115" s="2"/>
      <c r="AT115" s="2"/>
      <c r="BD115" s="1"/>
      <c r="BE115" s="2"/>
      <c r="BF115" s="1"/>
      <c r="BG115" s="2"/>
      <c r="BK115" s="2"/>
      <c r="BM115" s="2"/>
      <c r="BN115" s="2"/>
      <c r="BT115" s="2"/>
      <c r="BU115" s="2"/>
    </row>
    <row r="116" spans="1:73" ht="12.75">
      <c r="A116" s="3">
        <v>2016</v>
      </c>
      <c r="B116" s="3">
        <v>2259</v>
      </c>
      <c r="C116" s="1" t="s">
        <v>185</v>
      </c>
      <c r="D116" s="2">
        <v>42408</v>
      </c>
      <c r="E116" s="1" t="s">
        <v>188</v>
      </c>
      <c r="F116" s="2">
        <v>42418</v>
      </c>
      <c r="G116" s="77">
        <v>111.28</v>
      </c>
      <c r="H116" s="77">
        <v>0</v>
      </c>
      <c r="I116" s="77">
        <v>0</v>
      </c>
      <c r="J116" s="2">
        <v>1</v>
      </c>
      <c r="K116" s="78">
        <v>30</v>
      </c>
      <c r="L116" s="2">
        <v>42370</v>
      </c>
      <c r="M116" s="2">
        <v>42735</v>
      </c>
      <c r="N116" s="77">
        <v>0</v>
      </c>
      <c r="P116" s="77">
        <v>0</v>
      </c>
      <c r="Q116" s="78">
        <f t="shared" si="8"/>
        <v>0</v>
      </c>
      <c r="R116" s="3" t="str">
        <f t="shared" si="9"/>
        <v>N</v>
      </c>
      <c r="S116" s="77">
        <f t="shared" si="10"/>
        <v>111.28</v>
      </c>
      <c r="T116" s="78">
        <f t="shared" si="11"/>
        <v>0</v>
      </c>
      <c r="U116" s="77">
        <f t="shared" si="12"/>
        <v>0</v>
      </c>
      <c r="V116" s="77">
        <f t="shared" si="13"/>
        <v>0</v>
      </c>
      <c r="W116" s="78">
        <f t="shared" si="14"/>
        <v>0</v>
      </c>
      <c r="X116" s="77">
        <f t="shared" si="15"/>
        <v>0</v>
      </c>
      <c r="AH116" s="2"/>
      <c r="AQ116" s="2"/>
      <c r="AS116" s="2"/>
      <c r="AT116" s="2"/>
      <c r="BD116" s="1"/>
      <c r="BE116" s="2"/>
      <c r="BF116" s="1"/>
      <c r="BG116" s="2"/>
      <c r="BK116" s="2"/>
      <c r="BM116" s="2"/>
      <c r="BN116" s="2"/>
      <c r="BT116" s="2"/>
      <c r="BU116" s="2"/>
    </row>
    <row r="117" spans="1:73" ht="12.75">
      <c r="A117" s="3">
        <v>2016</v>
      </c>
      <c r="B117" s="3">
        <v>10571</v>
      </c>
      <c r="C117" s="1" t="s">
        <v>185</v>
      </c>
      <c r="D117" s="2">
        <v>42201</v>
      </c>
      <c r="E117" s="1" t="s">
        <v>189</v>
      </c>
      <c r="F117" s="2">
        <v>42205</v>
      </c>
      <c r="G117" s="77">
        <v>683.08</v>
      </c>
      <c r="H117" s="77">
        <v>0</v>
      </c>
      <c r="I117" s="77">
        <v>0</v>
      </c>
      <c r="J117" s="2">
        <v>1</v>
      </c>
      <c r="K117" s="78">
        <v>30</v>
      </c>
      <c r="L117" s="2">
        <v>42370</v>
      </c>
      <c r="M117" s="2">
        <v>42735</v>
      </c>
      <c r="N117" s="77">
        <v>0</v>
      </c>
      <c r="P117" s="77">
        <v>0</v>
      </c>
      <c r="Q117" s="78">
        <f t="shared" si="8"/>
        <v>0</v>
      </c>
      <c r="R117" s="3" t="str">
        <f t="shared" si="9"/>
        <v>N</v>
      </c>
      <c r="S117" s="77">
        <f t="shared" si="10"/>
        <v>683.08</v>
      </c>
      <c r="T117" s="78">
        <f t="shared" si="11"/>
        <v>0</v>
      </c>
      <c r="U117" s="77">
        <f t="shared" si="12"/>
        <v>0</v>
      </c>
      <c r="V117" s="77">
        <f t="shared" si="13"/>
        <v>0</v>
      </c>
      <c r="W117" s="78">
        <f t="shared" si="14"/>
        <v>0</v>
      </c>
      <c r="X117" s="77">
        <f t="shared" si="15"/>
        <v>0</v>
      </c>
      <c r="AH117" s="2"/>
      <c r="AQ117" s="2"/>
      <c r="AS117" s="2"/>
      <c r="AT117" s="2"/>
      <c r="BD117" s="1"/>
      <c r="BE117" s="2"/>
      <c r="BF117" s="1"/>
      <c r="BG117" s="2"/>
      <c r="BK117" s="2"/>
      <c r="BM117" s="2"/>
      <c r="BN117" s="2"/>
      <c r="BT117" s="2"/>
      <c r="BU117" s="2"/>
    </row>
    <row r="118" spans="1:73" ht="12.75">
      <c r="A118" s="3">
        <v>2016</v>
      </c>
      <c r="B118" s="3">
        <v>4254</v>
      </c>
      <c r="C118" s="1" t="s">
        <v>185</v>
      </c>
      <c r="D118" s="2">
        <v>42432</v>
      </c>
      <c r="E118" s="1" t="s">
        <v>190</v>
      </c>
      <c r="F118" s="2">
        <v>42460</v>
      </c>
      <c r="G118" s="77">
        <v>13.2</v>
      </c>
      <c r="H118" s="77">
        <v>0</v>
      </c>
      <c r="I118" s="77">
        <v>0</v>
      </c>
      <c r="J118" s="2">
        <v>1</v>
      </c>
      <c r="K118" s="78">
        <v>30</v>
      </c>
      <c r="L118" s="2">
        <v>42370</v>
      </c>
      <c r="M118" s="2">
        <v>42735</v>
      </c>
      <c r="N118" s="77">
        <v>0</v>
      </c>
      <c r="P118" s="77">
        <v>0</v>
      </c>
      <c r="Q118" s="78">
        <f t="shared" si="8"/>
        <v>0</v>
      </c>
      <c r="R118" s="3" t="str">
        <f t="shared" si="9"/>
        <v>N</v>
      </c>
      <c r="S118" s="77">
        <f t="shared" si="10"/>
        <v>13.2</v>
      </c>
      <c r="T118" s="78">
        <f t="shared" si="11"/>
        <v>0</v>
      </c>
      <c r="U118" s="77">
        <f t="shared" si="12"/>
        <v>0</v>
      </c>
      <c r="V118" s="77">
        <f t="shared" si="13"/>
        <v>0</v>
      </c>
      <c r="W118" s="78">
        <f t="shared" si="14"/>
        <v>0</v>
      </c>
      <c r="X118" s="77">
        <f t="shared" si="15"/>
        <v>0</v>
      </c>
      <c r="AH118" s="2"/>
      <c r="AQ118" s="2"/>
      <c r="AS118" s="2"/>
      <c r="AT118" s="2"/>
      <c r="BD118" s="1"/>
      <c r="BE118" s="2"/>
      <c r="BF118" s="1"/>
      <c r="BG118" s="2"/>
      <c r="BK118" s="2"/>
      <c r="BM118" s="2"/>
      <c r="BN118" s="2"/>
      <c r="BT118" s="2"/>
      <c r="BU118" s="2"/>
    </row>
    <row r="119" spans="1:73" ht="12.75">
      <c r="A119" s="3">
        <v>2016</v>
      </c>
      <c r="B119" s="3">
        <v>1192</v>
      </c>
      <c r="C119" s="1" t="s">
        <v>185</v>
      </c>
      <c r="D119" s="2">
        <v>42377</v>
      </c>
      <c r="E119" s="1" t="s">
        <v>191</v>
      </c>
      <c r="F119" s="2">
        <v>42395</v>
      </c>
      <c r="G119" s="77">
        <v>354.7</v>
      </c>
      <c r="H119" s="77">
        <v>0</v>
      </c>
      <c r="I119" s="77">
        <v>0</v>
      </c>
      <c r="J119" s="2">
        <v>1</v>
      </c>
      <c r="K119" s="78">
        <v>30</v>
      </c>
      <c r="L119" s="2">
        <v>42370</v>
      </c>
      <c r="M119" s="2">
        <v>42735</v>
      </c>
      <c r="N119" s="77">
        <v>0</v>
      </c>
      <c r="P119" s="77">
        <v>0</v>
      </c>
      <c r="Q119" s="78">
        <f t="shared" si="8"/>
        <v>0</v>
      </c>
      <c r="R119" s="3" t="str">
        <f t="shared" si="9"/>
        <v>N</v>
      </c>
      <c r="S119" s="77">
        <f t="shared" si="10"/>
        <v>354.7</v>
      </c>
      <c r="T119" s="78">
        <f t="shared" si="11"/>
        <v>0</v>
      </c>
      <c r="U119" s="77">
        <f t="shared" si="12"/>
        <v>0</v>
      </c>
      <c r="V119" s="77">
        <f t="shared" si="13"/>
        <v>0</v>
      </c>
      <c r="W119" s="78">
        <f t="shared" si="14"/>
        <v>0</v>
      </c>
      <c r="X119" s="77">
        <f t="shared" si="15"/>
        <v>0</v>
      </c>
      <c r="AH119" s="2"/>
      <c r="AQ119" s="2"/>
      <c r="AS119" s="2"/>
      <c r="AT119" s="2"/>
      <c r="BD119" s="1"/>
      <c r="BE119" s="2"/>
      <c r="BF119" s="1"/>
      <c r="BG119" s="2"/>
      <c r="BK119" s="2"/>
      <c r="BM119" s="2"/>
      <c r="BN119" s="2"/>
      <c r="BT119" s="2"/>
      <c r="BU119" s="2"/>
    </row>
    <row r="120" spans="1:73" ht="12.75">
      <c r="A120" s="3">
        <v>2016</v>
      </c>
      <c r="B120" s="3">
        <v>4842</v>
      </c>
      <c r="C120" s="1" t="s">
        <v>185</v>
      </c>
      <c r="D120" s="2">
        <v>42439</v>
      </c>
      <c r="E120" s="1" t="s">
        <v>192</v>
      </c>
      <c r="F120" s="2">
        <v>42473</v>
      </c>
      <c r="G120" s="77">
        <v>774.46</v>
      </c>
      <c r="H120" s="77">
        <v>0</v>
      </c>
      <c r="I120" s="77">
        <v>0</v>
      </c>
      <c r="J120" s="2">
        <v>1</v>
      </c>
      <c r="K120" s="78">
        <v>30</v>
      </c>
      <c r="L120" s="2">
        <v>42370</v>
      </c>
      <c r="M120" s="2">
        <v>42735</v>
      </c>
      <c r="N120" s="77">
        <v>0</v>
      </c>
      <c r="P120" s="77">
        <v>0</v>
      </c>
      <c r="Q120" s="78">
        <f t="shared" si="8"/>
        <v>0</v>
      </c>
      <c r="R120" s="3" t="str">
        <f t="shared" si="9"/>
        <v>N</v>
      </c>
      <c r="S120" s="77">
        <f t="shared" si="10"/>
        <v>774.46</v>
      </c>
      <c r="T120" s="78">
        <f t="shared" si="11"/>
        <v>0</v>
      </c>
      <c r="U120" s="77">
        <f t="shared" si="12"/>
        <v>0</v>
      </c>
      <c r="V120" s="77">
        <f t="shared" si="13"/>
        <v>0</v>
      </c>
      <c r="W120" s="78">
        <f t="shared" si="14"/>
        <v>0</v>
      </c>
      <c r="X120" s="77">
        <f t="shared" si="15"/>
        <v>0</v>
      </c>
      <c r="AH120" s="2"/>
      <c r="AQ120" s="2"/>
      <c r="AS120" s="2"/>
      <c r="AT120" s="2"/>
      <c r="BD120" s="1"/>
      <c r="BE120" s="2"/>
      <c r="BF120" s="1"/>
      <c r="BG120" s="2"/>
      <c r="BK120" s="2"/>
      <c r="BM120" s="2"/>
      <c r="BN120" s="2"/>
      <c r="BT120" s="2"/>
      <c r="BU120" s="2"/>
    </row>
    <row r="121" spans="1:73" ht="12.75">
      <c r="A121" s="3">
        <v>2016</v>
      </c>
      <c r="B121" s="3">
        <v>11818</v>
      </c>
      <c r="C121" s="1" t="s">
        <v>185</v>
      </c>
      <c r="D121" s="2">
        <v>42230</v>
      </c>
      <c r="E121" s="1" t="s">
        <v>193</v>
      </c>
      <c r="F121" s="2">
        <v>42233</v>
      </c>
      <c r="G121" s="77">
        <v>435.64</v>
      </c>
      <c r="H121" s="77">
        <v>0</v>
      </c>
      <c r="I121" s="77">
        <v>0</v>
      </c>
      <c r="J121" s="2">
        <v>1</v>
      </c>
      <c r="K121" s="78">
        <v>30</v>
      </c>
      <c r="L121" s="2">
        <v>42370</v>
      </c>
      <c r="M121" s="2">
        <v>42735</v>
      </c>
      <c r="N121" s="77">
        <v>0</v>
      </c>
      <c r="P121" s="77">
        <v>0</v>
      </c>
      <c r="Q121" s="78">
        <f t="shared" si="8"/>
        <v>0</v>
      </c>
      <c r="R121" s="3" t="str">
        <f t="shared" si="9"/>
        <v>N</v>
      </c>
      <c r="S121" s="77">
        <f t="shared" si="10"/>
        <v>435.64</v>
      </c>
      <c r="T121" s="78">
        <f t="shared" si="11"/>
        <v>0</v>
      </c>
      <c r="U121" s="77">
        <f t="shared" si="12"/>
        <v>0</v>
      </c>
      <c r="V121" s="77">
        <f t="shared" si="13"/>
        <v>0</v>
      </c>
      <c r="W121" s="78">
        <f t="shared" si="14"/>
        <v>0</v>
      </c>
      <c r="X121" s="77">
        <f t="shared" si="15"/>
        <v>0</v>
      </c>
      <c r="AH121" s="2"/>
      <c r="AQ121" s="2"/>
      <c r="AS121" s="2"/>
      <c r="AT121" s="2"/>
      <c r="BD121" s="1"/>
      <c r="BE121" s="2"/>
      <c r="BF121" s="1"/>
      <c r="BG121" s="2"/>
      <c r="BK121" s="2"/>
      <c r="BM121" s="2"/>
      <c r="BN121" s="2"/>
      <c r="BT121" s="2"/>
      <c r="BU121" s="2"/>
    </row>
    <row r="122" spans="1:73" ht="12.75">
      <c r="A122" s="3">
        <v>2016</v>
      </c>
      <c r="B122" s="3">
        <v>5285</v>
      </c>
      <c r="C122" s="1" t="s">
        <v>185</v>
      </c>
      <c r="D122" s="2">
        <v>42468</v>
      </c>
      <c r="E122" s="1" t="s">
        <v>194</v>
      </c>
      <c r="F122" s="2">
        <v>42481</v>
      </c>
      <c r="G122" s="77">
        <v>52.77</v>
      </c>
      <c r="H122" s="77">
        <v>0</v>
      </c>
      <c r="I122" s="77">
        <v>0</v>
      </c>
      <c r="J122" s="2">
        <v>1</v>
      </c>
      <c r="K122" s="78">
        <v>30</v>
      </c>
      <c r="L122" s="2">
        <v>42370</v>
      </c>
      <c r="M122" s="2">
        <v>42735</v>
      </c>
      <c r="N122" s="77">
        <v>0</v>
      </c>
      <c r="P122" s="77">
        <v>0</v>
      </c>
      <c r="Q122" s="78">
        <f t="shared" si="8"/>
        <v>0</v>
      </c>
      <c r="R122" s="3" t="str">
        <f t="shared" si="9"/>
        <v>N</v>
      </c>
      <c r="S122" s="77">
        <f t="shared" si="10"/>
        <v>52.77</v>
      </c>
      <c r="T122" s="78">
        <f t="shared" si="11"/>
        <v>0</v>
      </c>
      <c r="U122" s="77">
        <f t="shared" si="12"/>
        <v>0</v>
      </c>
      <c r="V122" s="77">
        <f t="shared" si="13"/>
        <v>0</v>
      </c>
      <c r="W122" s="78">
        <f t="shared" si="14"/>
        <v>0</v>
      </c>
      <c r="X122" s="77">
        <f t="shared" si="15"/>
        <v>0</v>
      </c>
      <c r="AH122" s="2"/>
      <c r="AQ122" s="2"/>
      <c r="AS122" s="2"/>
      <c r="AT122" s="2"/>
      <c r="BD122" s="1"/>
      <c r="BE122" s="2"/>
      <c r="BF122" s="1"/>
      <c r="BG122" s="2"/>
      <c r="BK122" s="2"/>
      <c r="BM122" s="2"/>
      <c r="BN122" s="2"/>
      <c r="BT122" s="2"/>
      <c r="BU122" s="2"/>
    </row>
    <row r="123" spans="1:73" ht="12.75">
      <c r="A123" s="3">
        <v>2016</v>
      </c>
      <c r="B123" s="3">
        <v>6172</v>
      </c>
      <c r="C123" s="1" t="s">
        <v>185</v>
      </c>
      <c r="D123" s="2">
        <v>42490</v>
      </c>
      <c r="E123" s="1" t="s">
        <v>195</v>
      </c>
      <c r="F123" s="2">
        <v>42501</v>
      </c>
      <c r="G123" s="77">
        <v>1639.68</v>
      </c>
      <c r="H123" s="77">
        <v>0</v>
      </c>
      <c r="I123" s="77">
        <v>0</v>
      </c>
      <c r="J123" s="2">
        <v>1</v>
      </c>
      <c r="K123" s="78">
        <v>30</v>
      </c>
      <c r="L123" s="2">
        <v>42370</v>
      </c>
      <c r="M123" s="2">
        <v>42735</v>
      </c>
      <c r="N123" s="77">
        <v>0</v>
      </c>
      <c r="P123" s="77">
        <v>0</v>
      </c>
      <c r="Q123" s="78">
        <f t="shared" si="8"/>
        <v>0</v>
      </c>
      <c r="R123" s="3" t="str">
        <f t="shared" si="9"/>
        <v>N</v>
      </c>
      <c r="S123" s="77">
        <f t="shared" si="10"/>
        <v>1639.68</v>
      </c>
      <c r="T123" s="78">
        <f t="shared" si="11"/>
        <v>0</v>
      </c>
      <c r="U123" s="77">
        <f t="shared" si="12"/>
        <v>0</v>
      </c>
      <c r="V123" s="77">
        <f t="shared" si="13"/>
        <v>0</v>
      </c>
      <c r="W123" s="78">
        <f t="shared" si="14"/>
        <v>0</v>
      </c>
      <c r="X123" s="77">
        <f t="shared" si="15"/>
        <v>0</v>
      </c>
      <c r="AH123" s="2"/>
      <c r="AQ123" s="2"/>
      <c r="AS123" s="2"/>
      <c r="AT123" s="2"/>
      <c r="BD123" s="1"/>
      <c r="BE123" s="2"/>
      <c r="BF123" s="1"/>
      <c r="BG123" s="2"/>
      <c r="BK123" s="2"/>
      <c r="BM123" s="2"/>
      <c r="BN123" s="2"/>
      <c r="BT123" s="2"/>
      <c r="BU123" s="2"/>
    </row>
    <row r="124" spans="1:73" ht="12.75">
      <c r="A124" s="3">
        <v>2016</v>
      </c>
      <c r="B124" s="3">
        <v>14342</v>
      </c>
      <c r="C124" s="1" t="s">
        <v>185</v>
      </c>
      <c r="D124" s="2">
        <v>42277</v>
      </c>
      <c r="E124" s="1" t="s">
        <v>196</v>
      </c>
      <c r="F124" s="2">
        <v>42285</v>
      </c>
      <c r="G124" s="77">
        <v>9.76</v>
      </c>
      <c r="H124" s="77">
        <v>0</v>
      </c>
      <c r="I124" s="77">
        <v>0</v>
      </c>
      <c r="J124" s="2">
        <v>1</v>
      </c>
      <c r="K124" s="78">
        <v>30</v>
      </c>
      <c r="L124" s="2">
        <v>42370</v>
      </c>
      <c r="M124" s="2">
        <v>42735</v>
      </c>
      <c r="N124" s="77">
        <v>0</v>
      </c>
      <c r="P124" s="77">
        <v>0</v>
      </c>
      <c r="Q124" s="78">
        <f t="shared" si="8"/>
        <v>0</v>
      </c>
      <c r="R124" s="3" t="str">
        <f t="shared" si="9"/>
        <v>N</v>
      </c>
      <c r="S124" s="77">
        <f t="shared" si="10"/>
        <v>9.76</v>
      </c>
      <c r="T124" s="78">
        <f t="shared" si="11"/>
        <v>0</v>
      </c>
      <c r="U124" s="77">
        <f t="shared" si="12"/>
        <v>0</v>
      </c>
      <c r="V124" s="77">
        <f t="shared" si="13"/>
        <v>0</v>
      </c>
      <c r="W124" s="78">
        <f t="shared" si="14"/>
        <v>0</v>
      </c>
      <c r="X124" s="77">
        <f t="shared" si="15"/>
        <v>0</v>
      </c>
      <c r="AH124" s="2"/>
      <c r="AQ124" s="2"/>
      <c r="AS124" s="2"/>
      <c r="AT124" s="2"/>
      <c r="BD124" s="1"/>
      <c r="BE124" s="2"/>
      <c r="BF124" s="1"/>
      <c r="BG124" s="2"/>
      <c r="BK124" s="2"/>
      <c r="BM124" s="2"/>
      <c r="BN124" s="2"/>
      <c r="BT124" s="2"/>
      <c r="BU124" s="2"/>
    </row>
    <row r="125" spans="1:73" ht="12.75">
      <c r="A125" s="3">
        <v>2016</v>
      </c>
      <c r="B125" s="3">
        <v>6968</v>
      </c>
      <c r="C125" s="1" t="s">
        <v>185</v>
      </c>
      <c r="D125" s="2">
        <v>42500</v>
      </c>
      <c r="E125" s="1" t="s">
        <v>197</v>
      </c>
      <c r="F125" s="2">
        <v>42517</v>
      </c>
      <c r="G125" s="77">
        <v>268.08</v>
      </c>
      <c r="H125" s="77">
        <v>0</v>
      </c>
      <c r="I125" s="77">
        <v>0</v>
      </c>
      <c r="J125" s="2">
        <v>1</v>
      </c>
      <c r="K125" s="78">
        <v>30</v>
      </c>
      <c r="L125" s="2">
        <v>42370</v>
      </c>
      <c r="M125" s="2">
        <v>42735</v>
      </c>
      <c r="N125" s="77">
        <v>0</v>
      </c>
      <c r="P125" s="77">
        <v>0</v>
      </c>
      <c r="Q125" s="78">
        <f t="shared" si="8"/>
        <v>0</v>
      </c>
      <c r="R125" s="3" t="str">
        <f t="shared" si="9"/>
        <v>N</v>
      </c>
      <c r="S125" s="77">
        <f t="shared" si="10"/>
        <v>268.08</v>
      </c>
      <c r="T125" s="78">
        <f t="shared" si="11"/>
        <v>0</v>
      </c>
      <c r="U125" s="77">
        <f t="shared" si="12"/>
        <v>0</v>
      </c>
      <c r="V125" s="77">
        <f t="shared" si="13"/>
        <v>0</v>
      </c>
      <c r="W125" s="78">
        <f t="shared" si="14"/>
        <v>0</v>
      </c>
      <c r="X125" s="77">
        <f t="shared" si="15"/>
        <v>0</v>
      </c>
      <c r="AH125" s="2"/>
      <c r="AQ125" s="2"/>
      <c r="AS125" s="2"/>
      <c r="AT125" s="2"/>
      <c r="BD125" s="1"/>
      <c r="BE125" s="2"/>
      <c r="BF125" s="1"/>
      <c r="BG125" s="2"/>
      <c r="BK125" s="2"/>
      <c r="BM125" s="2"/>
      <c r="BN125" s="2"/>
      <c r="BT125" s="2"/>
      <c r="BU125" s="2"/>
    </row>
    <row r="126" spans="1:73" ht="12.75">
      <c r="A126" s="3">
        <v>2016</v>
      </c>
      <c r="B126" s="3">
        <v>15449</v>
      </c>
      <c r="C126" s="1" t="s">
        <v>185</v>
      </c>
      <c r="D126" s="2">
        <v>42277</v>
      </c>
      <c r="E126" s="1" t="s">
        <v>198</v>
      </c>
      <c r="F126" s="2">
        <v>42307</v>
      </c>
      <c r="G126" s="77">
        <v>201.6</v>
      </c>
      <c r="H126" s="77">
        <v>0</v>
      </c>
      <c r="I126" s="77">
        <v>0</v>
      </c>
      <c r="J126" s="2">
        <v>1</v>
      </c>
      <c r="K126" s="78">
        <v>30</v>
      </c>
      <c r="L126" s="2">
        <v>42370</v>
      </c>
      <c r="M126" s="2">
        <v>42735</v>
      </c>
      <c r="N126" s="77">
        <v>0</v>
      </c>
      <c r="P126" s="77">
        <v>0</v>
      </c>
      <c r="Q126" s="78">
        <f t="shared" si="8"/>
        <v>0</v>
      </c>
      <c r="R126" s="3" t="str">
        <f t="shared" si="9"/>
        <v>N</v>
      </c>
      <c r="S126" s="77">
        <f t="shared" si="10"/>
        <v>201.6</v>
      </c>
      <c r="T126" s="78">
        <f t="shared" si="11"/>
        <v>0</v>
      </c>
      <c r="U126" s="77">
        <f t="shared" si="12"/>
        <v>0</v>
      </c>
      <c r="V126" s="77">
        <f t="shared" si="13"/>
        <v>0</v>
      </c>
      <c r="W126" s="78">
        <f t="shared" si="14"/>
        <v>0</v>
      </c>
      <c r="X126" s="77">
        <f t="shared" si="15"/>
        <v>0</v>
      </c>
      <c r="AH126" s="2"/>
      <c r="AQ126" s="2"/>
      <c r="AS126" s="2"/>
      <c r="AT126" s="2"/>
      <c r="BD126" s="1"/>
      <c r="BE126" s="2"/>
      <c r="BF126" s="1"/>
      <c r="BG126" s="2"/>
      <c r="BK126" s="2"/>
      <c r="BM126" s="2"/>
      <c r="BN126" s="2"/>
      <c r="BT126" s="2"/>
      <c r="BU126" s="2"/>
    </row>
    <row r="127" spans="1:73" ht="12.75">
      <c r="A127" s="3">
        <v>2016</v>
      </c>
      <c r="B127" s="3">
        <v>6629</v>
      </c>
      <c r="C127" s="1" t="s">
        <v>185</v>
      </c>
      <c r="D127" s="2">
        <v>42502</v>
      </c>
      <c r="E127" s="1" t="s">
        <v>199</v>
      </c>
      <c r="F127" s="2">
        <v>42510</v>
      </c>
      <c r="G127" s="77">
        <v>44.55</v>
      </c>
      <c r="H127" s="77">
        <v>0</v>
      </c>
      <c r="I127" s="77">
        <v>0</v>
      </c>
      <c r="J127" s="2">
        <v>1</v>
      </c>
      <c r="K127" s="78">
        <v>30</v>
      </c>
      <c r="L127" s="2">
        <v>42370</v>
      </c>
      <c r="M127" s="2">
        <v>42735</v>
      </c>
      <c r="N127" s="77">
        <v>0</v>
      </c>
      <c r="P127" s="77">
        <v>0</v>
      </c>
      <c r="Q127" s="78">
        <f t="shared" si="8"/>
        <v>0</v>
      </c>
      <c r="R127" s="3" t="str">
        <f t="shared" si="9"/>
        <v>N</v>
      </c>
      <c r="S127" s="77">
        <f t="shared" si="10"/>
        <v>44.55</v>
      </c>
      <c r="T127" s="78">
        <f t="shared" si="11"/>
        <v>0</v>
      </c>
      <c r="U127" s="77">
        <f t="shared" si="12"/>
        <v>0</v>
      </c>
      <c r="V127" s="77">
        <f t="shared" si="13"/>
        <v>0</v>
      </c>
      <c r="W127" s="78">
        <f t="shared" si="14"/>
        <v>0</v>
      </c>
      <c r="X127" s="77">
        <f t="shared" si="15"/>
        <v>0</v>
      </c>
      <c r="AH127" s="2"/>
      <c r="AQ127" s="2"/>
      <c r="AS127" s="2"/>
      <c r="AT127" s="2"/>
      <c r="BD127" s="1"/>
      <c r="BE127" s="2"/>
      <c r="BF127" s="1"/>
      <c r="BG127" s="2"/>
      <c r="BK127" s="2"/>
      <c r="BM127" s="2"/>
      <c r="BN127" s="2"/>
      <c r="BT127" s="2"/>
      <c r="BU127" s="2"/>
    </row>
    <row r="128" spans="1:73" ht="12.75">
      <c r="A128" s="3">
        <v>2016</v>
      </c>
      <c r="B128" s="3">
        <v>14934</v>
      </c>
      <c r="C128" s="1" t="s">
        <v>185</v>
      </c>
      <c r="D128" s="2">
        <v>42292</v>
      </c>
      <c r="E128" s="1" t="s">
        <v>200</v>
      </c>
      <c r="F128" s="2">
        <v>42297</v>
      </c>
      <c r="G128" s="77">
        <v>368.75</v>
      </c>
      <c r="H128" s="77">
        <v>0</v>
      </c>
      <c r="I128" s="77">
        <v>0</v>
      </c>
      <c r="J128" s="2">
        <v>1</v>
      </c>
      <c r="K128" s="78">
        <v>30</v>
      </c>
      <c r="L128" s="2">
        <v>42370</v>
      </c>
      <c r="M128" s="2">
        <v>42735</v>
      </c>
      <c r="N128" s="77">
        <v>0</v>
      </c>
      <c r="P128" s="77">
        <v>0</v>
      </c>
      <c r="Q128" s="78">
        <f t="shared" si="8"/>
        <v>0</v>
      </c>
      <c r="R128" s="3" t="str">
        <f t="shared" si="9"/>
        <v>N</v>
      </c>
      <c r="S128" s="77">
        <f t="shared" si="10"/>
        <v>368.75</v>
      </c>
      <c r="T128" s="78">
        <f t="shared" si="11"/>
        <v>0</v>
      </c>
      <c r="U128" s="77">
        <f t="shared" si="12"/>
        <v>0</v>
      </c>
      <c r="V128" s="77">
        <f t="shared" si="13"/>
        <v>0</v>
      </c>
      <c r="W128" s="78">
        <f t="shared" si="14"/>
        <v>0</v>
      </c>
      <c r="X128" s="77">
        <f t="shared" si="15"/>
        <v>0</v>
      </c>
      <c r="AH128" s="2"/>
      <c r="AQ128" s="2"/>
      <c r="AS128" s="2"/>
      <c r="AT128" s="2"/>
      <c r="BD128" s="1"/>
      <c r="BE128" s="2"/>
      <c r="BF128" s="1"/>
      <c r="BG128" s="2"/>
      <c r="BK128" s="2"/>
      <c r="BM128" s="2"/>
      <c r="BN128" s="2"/>
      <c r="BT128" s="2"/>
      <c r="BU128" s="2"/>
    </row>
    <row r="129" spans="1:73" ht="12.75">
      <c r="A129" s="3">
        <v>2016</v>
      </c>
      <c r="B129" s="3">
        <v>15819</v>
      </c>
      <c r="C129" s="1" t="s">
        <v>185</v>
      </c>
      <c r="D129" s="2">
        <v>42308</v>
      </c>
      <c r="E129" s="1" t="s">
        <v>201</v>
      </c>
      <c r="F129" s="2">
        <v>42314</v>
      </c>
      <c r="G129" s="77">
        <v>390.4</v>
      </c>
      <c r="H129" s="77">
        <v>0</v>
      </c>
      <c r="I129" s="77">
        <v>0</v>
      </c>
      <c r="J129" s="2">
        <v>1</v>
      </c>
      <c r="K129" s="78">
        <v>30</v>
      </c>
      <c r="L129" s="2">
        <v>42370</v>
      </c>
      <c r="M129" s="2">
        <v>42735</v>
      </c>
      <c r="N129" s="77">
        <v>0</v>
      </c>
      <c r="P129" s="77">
        <v>0</v>
      </c>
      <c r="Q129" s="78">
        <f t="shared" si="8"/>
        <v>0</v>
      </c>
      <c r="R129" s="3" t="str">
        <f t="shared" si="9"/>
        <v>N</v>
      </c>
      <c r="S129" s="77">
        <f t="shared" si="10"/>
        <v>390.4</v>
      </c>
      <c r="T129" s="78">
        <f t="shared" si="11"/>
        <v>0</v>
      </c>
      <c r="U129" s="77">
        <f t="shared" si="12"/>
        <v>0</v>
      </c>
      <c r="V129" s="77">
        <f t="shared" si="13"/>
        <v>0</v>
      </c>
      <c r="W129" s="78">
        <f t="shared" si="14"/>
        <v>0</v>
      </c>
      <c r="X129" s="77">
        <f t="shared" si="15"/>
        <v>0</v>
      </c>
      <c r="AH129" s="2"/>
      <c r="AQ129" s="2"/>
      <c r="AS129" s="2"/>
      <c r="AT129" s="2"/>
      <c r="BD129" s="1"/>
      <c r="BE129" s="2"/>
      <c r="BF129" s="1"/>
      <c r="BG129" s="2"/>
      <c r="BK129" s="2"/>
      <c r="BM129" s="2"/>
      <c r="BN129" s="2"/>
      <c r="BT129" s="2"/>
      <c r="BU129" s="2"/>
    </row>
    <row r="130" spans="1:73" ht="12.75">
      <c r="A130" s="3">
        <v>2016</v>
      </c>
      <c r="B130" s="3">
        <v>7809</v>
      </c>
      <c r="C130" s="1" t="s">
        <v>185</v>
      </c>
      <c r="D130" s="2">
        <v>42531</v>
      </c>
      <c r="E130" s="1" t="s">
        <v>202</v>
      </c>
      <c r="F130" s="2">
        <v>42537</v>
      </c>
      <c r="G130" s="77">
        <v>302.76</v>
      </c>
      <c r="H130" s="77">
        <v>0</v>
      </c>
      <c r="I130" s="77">
        <v>0</v>
      </c>
      <c r="J130" s="2">
        <v>1</v>
      </c>
      <c r="K130" s="78">
        <v>30</v>
      </c>
      <c r="L130" s="2">
        <v>42370</v>
      </c>
      <c r="M130" s="2">
        <v>42735</v>
      </c>
      <c r="N130" s="77">
        <v>0</v>
      </c>
      <c r="P130" s="77">
        <v>0</v>
      </c>
      <c r="Q130" s="78">
        <f t="shared" si="8"/>
        <v>0</v>
      </c>
      <c r="R130" s="3" t="str">
        <f t="shared" si="9"/>
        <v>N</v>
      </c>
      <c r="S130" s="77">
        <f t="shared" si="10"/>
        <v>302.76</v>
      </c>
      <c r="T130" s="78">
        <f t="shared" si="11"/>
        <v>0</v>
      </c>
      <c r="U130" s="77">
        <f t="shared" si="12"/>
        <v>0</v>
      </c>
      <c r="V130" s="77">
        <f t="shared" si="13"/>
        <v>0</v>
      </c>
      <c r="W130" s="78">
        <f t="shared" si="14"/>
        <v>0</v>
      </c>
      <c r="X130" s="77">
        <f t="shared" si="15"/>
        <v>0</v>
      </c>
      <c r="AH130" s="2"/>
      <c r="AQ130" s="2"/>
      <c r="AS130" s="2"/>
      <c r="AT130" s="2"/>
      <c r="BD130" s="1"/>
      <c r="BE130" s="2"/>
      <c r="BF130" s="1"/>
      <c r="BG130" s="2"/>
      <c r="BK130" s="2"/>
      <c r="BM130" s="2"/>
      <c r="BN130" s="2"/>
      <c r="BT130" s="2"/>
      <c r="BU130" s="2"/>
    </row>
    <row r="131" spans="1:73" ht="12.75">
      <c r="A131" s="3">
        <v>2016</v>
      </c>
      <c r="B131" s="3">
        <v>17013</v>
      </c>
      <c r="C131" s="1" t="s">
        <v>185</v>
      </c>
      <c r="D131" s="2">
        <v>42331</v>
      </c>
      <c r="E131" s="1" t="s">
        <v>203</v>
      </c>
      <c r="F131" s="2">
        <v>42338</v>
      </c>
      <c r="G131" s="77">
        <v>21.2</v>
      </c>
      <c r="H131" s="77">
        <v>0</v>
      </c>
      <c r="I131" s="77">
        <v>0</v>
      </c>
      <c r="J131" s="2">
        <v>1</v>
      </c>
      <c r="K131" s="78">
        <v>30</v>
      </c>
      <c r="L131" s="2">
        <v>42370</v>
      </c>
      <c r="M131" s="2">
        <v>42735</v>
      </c>
      <c r="N131" s="77">
        <v>0</v>
      </c>
      <c r="P131" s="77">
        <v>0</v>
      </c>
      <c r="Q131" s="78">
        <f aca="true" t="shared" si="16" ref="Q131:Q194">IF(J131-F131&gt;0,IF(R131="S",J131-F131,0),0)</f>
        <v>0</v>
      </c>
      <c r="R131" s="3" t="str">
        <f aca="true" t="shared" si="17" ref="R131:R194">IF(G131-H131-I131-P131&gt;0,"N",IF(J131=DATE(1900,1,1),"N","S"))</f>
        <v>N</v>
      </c>
      <c r="S131" s="77">
        <f aca="true" t="shared" si="18" ref="S131:S194">IF(G131-H131-I131-P131&gt;0,G131-H131-I131-P131,0)</f>
        <v>21.2</v>
      </c>
      <c r="T131" s="78">
        <f aca="true" t="shared" si="19" ref="T131:T194">IF(J131-D131&gt;0,IF(R131="S",J131-D131,0),0)</f>
        <v>0</v>
      </c>
      <c r="U131" s="77">
        <f aca="true" t="shared" si="20" ref="U131:U194">IF(R131="S",H131*Q131,0)</f>
        <v>0</v>
      </c>
      <c r="V131" s="77">
        <f aca="true" t="shared" si="21" ref="V131:V194">IF(R131="S",H131*T131,0)</f>
        <v>0</v>
      </c>
      <c r="W131" s="78">
        <f aca="true" t="shared" si="22" ref="W131:W194">IF(R131="S",J131-F131-K131,0)</f>
        <v>0</v>
      </c>
      <c r="X131" s="77">
        <f aca="true" t="shared" si="23" ref="X131:X194">IF(R131="S",H131*W131,0)</f>
        <v>0</v>
      </c>
      <c r="AH131" s="2"/>
      <c r="AQ131" s="2"/>
      <c r="AS131" s="2"/>
      <c r="AT131" s="2"/>
      <c r="BD131" s="1"/>
      <c r="BE131" s="2"/>
      <c r="BF131" s="1"/>
      <c r="BG131" s="2"/>
      <c r="BK131" s="2"/>
      <c r="BM131" s="2"/>
      <c r="BN131" s="2"/>
      <c r="BT131" s="2"/>
      <c r="BU131" s="2"/>
    </row>
    <row r="132" spans="1:73" ht="12.75">
      <c r="A132" s="3">
        <v>2016</v>
      </c>
      <c r="B132" s="3">
        <v>8380</v>
      </c>
      <c r="C132" s="1" t="s">
        <v>185</v>
      </c>
      <c r="D132" s="2">
        <v>42542</v>
      </c>
      <c r="E132" s="1" t="s">
        <v>204</v>
      </c>
      <c r="F132" s="2">
        <v>42549</v>
      </c>
      <c r="G132" s="77">
        <v>754.15</v>
      </c>
      <c r="H132" s="77">
        <v>0</v>
      </c>
      <c r="I132" s="77">
        <v>0</v>
      </c>
      <c r="J132" s="2">
        <v>1</v>
      </c>
      <c r="K132" s="78">
        <v>30</v>
      </c>
      <c r="L132" s="2">
        <v>42370</v>
      </c>
      <c r="M132" s="2">
        <v>42735</v>
      </c>
      <c r="N132" s="77">
        <v>0</v>
      </c>
      <c r="P132" s="77">
        <v>0</v>
      </c>
      <c r="Q132" s="78">
        <f t="shared" si="16"/>
        <v>0</v>
      </c>
      <c r="R132" s="3" t="str">
        <f t="shared" si="17"/>
        <v>N</v>
      </c>
      <c r="S132" s="77">
        <f t="shared" si="18"/>
        <v>754.15</v>
      </c>
      <c r="T132" s="78">
        <f t="shared" si="19"/>
        <v>0</v>
      </c>
      <c r="U132" s="77">
        <f t="shared" si="20"/>
        <v>0</v>
      </c>
      <c r="V132" s="77">
        <f t="shared" si="21"/>
        <v>0</v>
      </c>
      <c r="W132" s="78">
        <f t="shared" si="22"/>
        <v>0</v>
      </c>
      <c r="X132" s="77">
        <f t="shared" si="23"/>
        <v>0</v>
      </c>
      <c r="AH132" s="2"/>
      <c r="AQ132" s="2"/>
      <c r="AS132" s="2"/>
      <c r="AT132" s="2"/>
      <c r="BD132" s="1"/>
      <c r="BE132" s="2"/>
      <c r="BF132" s="1"/>
      <c r="BG132" s="2"/>
      <c r="BK132" s="2"/>
      <c r="BM132" s="2"/>
      <c r="BN132" s="2"/>
      <c r="BT132" s="2"/>
      <c r="BU132" s="2"/>
    </row>
    <row r="133" spans="1:73" ht="12.75">
      <c r="A133" s="3">
        <v>2016</v>
      </c>
      <c r="B133" s="3">
        <v>8444</v>
      </c>
      <c r="C133" s="1" t="s">
        <v>185</v>
      </c>
      <c r="D133" s="2">
        <v>42548</v>
      </c>
      <c r="E133" s="1" t="s">
        <v>205</v>
      </c>
      <c r="F133" s="2">
        <v>42550</v>
      </c>
      <c r="G133" s="77">
        <v>9.76</v>
      </c>
      <c r="H133" s="77">
        <v>0</v>
      </c>
      <c r="I133" s="77">
        <v>0</v>
      </c>
      <c r="J133" s="2">
        <v>1</v>
      </c>
      <c r="K133" s="78">
        <v>30</v>
      </c>
      <c r="L133" s="2">
        <v>42370</v>
      </c>
      <c r="M133" s="2">
        <v>42735</v>
      </c>
      <c r="N133" s="77">
        <v>0</v>
      </c>
      <c r="P133" s="77">
        <v>0</v>
      </c>
      <c r="Q133" s="78">
        <f t="shared" si="16"/>
        <v>0</v>
      </c>
      <c r="R133" s="3" t="str">
        <f t="shared" si="17"/>
        <v>N</v>
      </c>
      <c r="S133" s="77">
        <f t="shared" si="18"/>
        <v>9.76</v>
      </c>
      <c r="T133" s="78">
        <f t="shared" si="19"/>
        <v>0</v>
      </c>
      <c r="U133" s="77">
        <f t="shared" si="20"/>
        <v>0</v>
      </c>
      <c r="V133" s="77">
        <f t="shared" si="21"/>
        <v>0</v>
      </c>
      <c r="W133" s="78">
        <f t="shared" si="22"/>
        <v>0</v>
      </c>
      <c r="X133" s="77">
        <f t="shared" si="23"/>
        <v>0</v>
      </c>
      <c r="AH133" s="2"/>
      <c r="AQ133" s="2"/>
      <c r="AS133" s="2"/>
      <c r="AT133" s="2"/>
      <c r="BD133" s="1"/>
      <c r="BE133" s="2"/>
      <c r="BF133" s="1"/>
      <c r="BG133" s="2"/>
      <c r="BK133" s="2"/>
      <c r="BM133" s="2"/>
      <c r="BN133" s="2"/>
      <c r="BT133" s="2"/>
      <c r="BU133" s="2"/>
    </row>
    <row r="134" spans="1:73" ht="12.75">
      <c r="A134" s="3">
        <v>2016</v>
      </c>
      <c r="B134" s="3">
        <v>17666</v>
      </c>
      <c r="C134" s="1" t="s">
        <v>185</v>
      </c>
      <c r="D134" s="2">
        <v>42348</v>
      </c>
      <c r="E134" s="1" t="s">
        <v>206</v>
      </c>
      <c r="F134" s="2">
        <v>42352</v>
      </c>
      <c r="G134" s="77">
        <v>37.4</v>
      </c>
      <c r="H134" s="77">
        <v>0</v>
      </c>
      <c r="I134" s="77">
        <v>0</v>
      </c>
      <c r="J134" s="2">
        <v>1</v>
      </c>
      <c r="K134" s="78">
        <v>30</v>
      </c>
      <c r="L134" s="2">
        <v>42370</v>
      </c>
      <c r="M134" s="2">
        <v>42735</v>
      </c>
      <c r="N134" s="77">
        <v>0</v>
      </c>
      <c r="P134" s="77">
        <v>0</v>
      </c>
      <c r="Q134" s="78">
        <f t="shared" si="16"/>
        <v>0</v>
      </c>
      <c r="R134" s="3" t="str">
        <f t="shared" si="17"/>
        <v>N</v>
      </c>
      <c r="S134" s="77">
        <f t="shared" si="18"/>
        <v>37.4</v>
      </c>
      <c r="T134" s="78">
        <f t="shared" si="19"/>
        <v>0</v>
      </c>
      <c r="U134" s="77">
        <f t="shared" si="20"/>
        <v>0</v>
      </c>
      <c r="V134" s="77">
        <f t="shared" si="21"/>
        <v>0</v>
      </c>
      <c r="W134" s="78">
        <f t="shared" si="22"/>
        <v>0</v>
      </c>
      <c r="X134" s="77">
        <f t="shared" si="23"/>
        <v>0</v>
      </c>
      <c r="AH134" s="2"/>
      <c r="AQ134" s="2"/>
      <c r="AS134" s="2"/>
      <c r="AT134" s="2"/>
      <c r="BD134" s="1"/>
      <c r="BE134" s="2"/>
      <c r="BF134" s="1"/>
      <c r="BG134" s="2"/>
      <c r="BK134" s="2"/>
      <c r="BM134" s="2"/>
      <c r="BN134" s="2"/>
      <c r="BT134" s="2"/>
      <c r="BU134" s="2"/>
    </row>
    <row r="135" spans="1:73" ht="12.75">
      <c r="A135" s="3">
        <v>2016</v>
      </c>
      <c r="B135" s="3">
        <v>9355</v>
      </c>
      <c r="C135" s="1" t="s">
        <v>185</v>
      </c>
      <c r="D135" s="2">
        <v>42559</v>
      </c>
      <c r="E135" s="1" t="s">
        <v>207</v>
      </c>
      <c r="F135" s="2">
        <v>42566</v>
      </c>
      <c r="G135" s="77">
        <v>336.96</v>
      </c>
      <c r="H135" s="77">
        <v>0</v>
      </c>
      <c r="I135" s="77">
        <v>0</v>
      </c>
      <c r="J135" s="2">
        <v>1</v>
      </c>
      <c r="K135" s="78">
        <v>30</v>
      </c>
      <c r="L135" s="2">
        <v>42370</v>
      </c>
      <c r="M135" s="2">
        <v>42735</v>
      </c>
      <c r="N135" s="77">
        <v>0</v>
      </c>
      <c r="P135" s="77">
        <v>0</v>
      </c>
      <c r="Q135" s="78">
        <f t="shared" si="16"/>
        <v>0</v>
      </c>
      <c r="R135" s="3" t="str">
        <f t="shared" si="17"/>
        <v>N</v>
      </c>
      <c r="S135" s="77">
        <f t="shared" si="18"/>
        <v>336.96</v>
      </c>
      <c r="T135" s="78">
        <f t="shared" si="19"/>
        <v>0</v>
      </c>
      <c r="U135" s="77">
        <f t="shared" si="20"/>
        <v>0</v>
      </c>
      <c r="V135" s="77">
        <f t="shared" si="21"/>
        <v>0</v>
      </c>
      <c r="W135" s="78">
        <f t="shared" si="22"/>
        <v>0</v>
      </c>
      <c r="X135" s="77">
        <f t="shared" si="23"/>
        <v>0</v>
      </c>
      <c r="AH135" s="2"/>
      <c r="AQ135" s="2"/>
      <c r="AS135" s="2"/>
      <c r="AT135" s="2"/>
      <c r="BD135" s="1"/>
      <c r="BE135" s="2"/>
      <c r="BF135" s="1"/>
      <c r="BG135" s="2"/>
      <c r="BK135" s="2"/>
      <c r="BM135" s="2"/>
      <c r="BN135" s="2"/>
      <c r="BT135" s="2"/>
      <c r="BU135" s="2"/>
    </row>
    <row r="136" spans="1:73" ht="12.75">
      <c r="A136" s="3">
        <v>2016</v>
      </c>
      <c r="B136" s="3">
        <v>17848</v>
      </c>
      <c r="C136" s="1" t="s">
        <v>185</v>
      </c>
      <c r="D136" s="2">
        <v>42348</v>
      </c>
      <c r="E136" s="1" t="s">
        <v>208</v>
      </c>
      <c r="F136" s="2">
        <v>42354</v>
      </c>
      <c r="G136" s="77">
        <v>225.3</v>
      </c>
      <c r="H136" s="77">
        <v>0</v>
      </c>
      <c r="I136" s="77">
        <v>0</v>
      </c>
      <c r="J136" s="2">
        <v>1</v>
      </c>
      <c r="K136" s="78">
        <v>30</v>
      </c>
      <c r="L136" s="2">
        <v>42370</v>
      </c>
      <c r="M136" s="2">
        <v>42735</v>
      </c>
      <c r="N136" s="77">
        <v>0</v>
      </c>
      <c r="P136" s="77">
        <v>0</v>
      </c>
      <c r="Q136" s="78">
        <f t="shared" si="16"/>
        <v>0</v>
      </c>
      <c r="R136" s="3" t="str">
        <f t="shared" si="17"/>
        <v>N</v>
      </c>
      <c r="S136" s="77">
        <f t="shared" si="18"/>
        <v>225.3</v>
      </c>
      <c r="T136" s="78">
        <f t="shared" si="19"/>
        <v>0</v>
      </c>
      <c r="U136" s="77">
        <f t="shared" si="20"/>
        <v>0</v>
      </c>
      <c r="V136" s="77">
        <f t="shared" si="21"/>
        <v>0</v>
      </c>
      <c r="W136" s="78">
        <f t="shared" si="22"/>
        <v>0</v>
      </c>
      <c r="X136" s="77">
        <f t="shared" si="23"/>
        <v>0</v>
      </c>
      <c r="AH136" s="2"/>
      <c r="AQ136" s="2"/>
      <c r="AS136" s="2"/>
      <c r="AT136" s="2"/>
      <c r="BD136" s="1"/>
      <c r="BE136" s="2"/>
      <c r="BF136" s="1"/>
      <c r="BG136" s="2"/>
      <c r="BK136" s="2"/>
      <c r="BM136" s="2"/>
      <c r="BN136" s="2"/>
      <c r="BT136" s="2"/>
      <c r="BU136" s="2"/>
    </row>
    <row r="137" spans="1:73" ht="12.75">
      <c r="A137" s="3">
        <v>2016</v>
      </c>
      <c r="B137" s="3">
        <v>5909</v>
      </c>
      <c r="C137" s="1" t="s">
        <v>185</v>
      </c>
      <c r="D137" s="2">
        <v>42366</v>
      </c>
      <c r="E137" s="1" t="s">
        <v>209</v>
      </c>
      <c r="F137" s="2">
        <v>42495</v>
      </c>
      <c r="G137" s="77">
        <v>126.88</v>
      </c>
      <c r="H137" s="77">
        <v>0</v>
      </c>
      <c r="I137" s="77">
        <v>0</v>
      </c>
      <c r="J137" s="2">
        <v>1</v>
      </c>
      <c r="K137" s="78">
        <v>30</v>
      </c>
      <c r="L137" s="2">
        <v>42370</v>
      </c>
      <c r="M137" s="2">
        <v>42735</v>
      </c>
      <c r="N137" s="77">
        <v>0</v>
      </c>
      <c r="P137" s="77">
        <v>0</v>
      </c>
      <c r="Q137" s="78">
        <f t="shared" si="16"/>
        <v>0</v>
      </c>
      <c r="R137" s="3" t="str">
        <f t="shared" si="17"/>
        <v>N</v>
      </c>
      <c r="S137" s="77">
        <f t="shared" si="18"/>
        <v>126.88</v>
      </c>
      <c r="T137" s="78">
        <f t="shared" si="19"/>
        <v>0</v>
      </c>
      <c r="U137" s="77">
        <f t="shared" si="20"/>
        <v>0</v>
      </c>
      <c r="V137" s="77">
        <f t="shared" si="21"/>
        <v>0</v>
      </c>
      <c r="W137" s="78">
        <f t="shared" si="22"/>
        <v>0</v>
      </c>
      <c r="X137" s="77">
        <f t="shared" si="23"/>
        <v>0</v>
      </c>
      <c r="AH137" s="2"/>
      <c r="AQ137" s="2"/>
      <c r="AS137" s="2"/>
      <c r="AT137" s="2"/>
      <c r="BD137" s="1"/>
      <c r="BE137" s="2"/>
      <c r="BF137" s="1"/>
      <c r="BG137" s="2"/>
      <c r="BK137" s="2"/>
      <c r="BM137" s="2"/>
      <c r="BN137" s="2"/>
      <c r="BT137" s="2"/>
      <c r="BU137" s="2"/>
    </row>
    <row r="138" spans="1:73" ht="12.75">
      <c r="A138" s="3">
        <v>2016</v>
      </c>
      <c r="B138" s="3">
        <v>11125</v>
      </c>
      <c r="C138" s="1" t="s">
        <v>185</v>
      </c>
      <c r="D138" s="2">
        <v>42592</v>
      </c>
      <c r="E138" s="1" t="s">
        <v>210</v>
      </c>
      <c r="F138" s="2">
        <v>42607</v>
      </c>
      <c r="G138" s="77">
        <v>483.25</v>
      </c>
      <c r="H138" s="77">
        <v>0</v>
      </c>
      <c r="I138" s="77">
        <v>0</v>
      </c>
      <c r="J138" s="2">
        <v>1</v>
      </c>
      <c r="K138" s="78">
        <v>30</v>
      </c>
      <c r="L138" s="2">
        <v>42370</v>
      </c>
      <c r="M138" s="2">
        <v>42735</v>
      </c>
      <c r="N138" s="77">
        <v>0</v>
      </c>
      <c r="P138" s="77">
        <v>0</v>
      </c>
      <c r="Q138" s="78">
        <f t="shared" si="16"/>
        <v>0</v>
      </c>
      <c r="R138" s="3" t="str">
        <f t="shared" si="17"/>
        <v>N</v>
      </c>
      <c r="S138" s="77">
        <f t="shared" si="18"/>
        <v>483.25</v>
      </c>
      <c r="T138" s="78">
        <f t="shared" si="19"/>
        <v>0</v>
      </c>
      <c r="U138" s="77">
        <f t="shared" si="20"/>
        <v>0</v>
      </c>
      <c r="V138" s="77">
        <f t="shared" si="21"/>
        <v>0</v>
      </c>
      <c r="W138" s="78">
        <f t="shared" si="22"/>
        <v>0</v>
      </c>
      <c r="X138" s="77">
        <f t="shared" si="23"/>
        <v>0</v>
      </c>
      <c r="AH138" s="2"/>
      <c r="AQ138" s="2"/>
      <c r="AS138" s="2"/>
      <c r="AT138" s="2"/>
      <c r="BD138" s="1"/>
      <c r="BE138" s="2"/>
      <c r="BF138" s="1"/>
      <c r="BG138" s="2"/>
      <c r="BK138" s="2"/>
      <c r="BM138" s="2"/>
      <c r="BN138" s="2"/>
      <c r="BT138" s="2"/>
      <c r="BU138" s="2"/>
    </row>
    <row r="139" spans="1:73" ht="12.75">
      <c r="A139" s="3">
        <v>2016</v>
      </c>
      <c r="B139" s="3">
        <v>12637</v>
      </c>
      <c r="C139" s="1" t="s">
        <v>185</v>
      </c>
      <c r="D139" s="2">
        <v>42613</v>
      </c>
      <c r="E139" s="1" t="s">
        <v>211</v>
      </c>
      <c r="F139" s="2">
        <v>42636</v>
      </c>
      <c r="G139" s="77">
        <v>254.95</v>
      </c>
      <c r="H139" s="77">
        <v>0</v>
      </c>
      <c r="I139" s="77">
        <v>0</v>
      </c>
      <c r="J139" s="2">
        <v>1</v>
      </c>
      <c r="K139" s="78">
        <v>30</v>
      </c>
      <c r="L139" s="2">
        <v>42370</v>
      </c>
      <c r="M139" s="2">
        <v>42735</v>
      </c>
      <c r="N139" s="77">
        <v>0</v>
      </c>
      <c r="P139" s="77">
        <v>0</v>
      </c>
      <c r="Q139" s="78">
        <f t="shared" si="16"/>
        <v>0</v>
      </c>
      <c r="R139" s="3" t="str">
        <f t="shared" si="17"/>
        <v>N</v>
      </c>
      <c r="S139" s="77">
        <f t="shared" si="18"/>
        <v>254.95</v>
      </c>
      <c r="T139" s="78">
        <f t="shared" si="19"/>
        <v>0</v>
      </c>
      <c r="U139" s="77">
        <f t="shared" si="20"/>
        <v>0</v>
      </c>
      <c r="V139" s="77">
        <f t="shared" si="21"/>
        <v>0</v>
      </c>
      <c r="W139" s="78">
        <f t="shared" si="22"/>
        <v>0</v>
      </c>
      <c r="X139" s="77">
        <f t="shared" si="23"/>
        <v>0</v>
      </c>
      <c r="AH139" s="2"/>
      <c r="AQ139" s="2"/>
      <c r="AS139" s="2"/>
      <c r="AT139" s="2"/>
      <c r="BD139" s="1"/>
      <c r="BE139" s="2"/>
      <c r="BF139" s="1"/>
      <c r="BG139" s="2"/>
      <c r="BK139" s="2"/>
      <c r="BM139" s="2"/>
      <c r="BN139" s="2"/>
      <c r="BT139" s="2"/>
      <c r="BU139" s="2"/>
    </row>
    <row r="140" spans="1:73" ht="12.75">
      <c r="A140" s="3">
        <v>2016</v>
      </c>
      <c r="B140" s="3">
        <v>11969</v>
      </c>
      <c r="C140" s="1" t="s">
        <v>185</v>
      </c>
      <c r="D140" s="2">
        <v>42613</v>
      </c>
      <c r="E140" s="1" t="s">
        <v>212</v>
      </c>
      <c r="F140" s="2">
        <v>42625</v>
      </c>
      <c r="G140" s="77">
        <v>19.52</v>
      </c>
      <c r="H140" s="77">
        <v>0</v>
      </c>
      <c r="I140" s="77">
        <v>0</v>
      </c>
      <c r="J140" s="2">
        <v>1</v>
      </c>
      <c r="K140" s="78">
        <v>30</v>
      </c>
      <c r="L140" s="2">
        <v>42370</v>
      </c>
      <c r="M140" s="2">
        <v>42735</v>
      </c>
      <c r="N140" s="77">
        <v>0</v>
      </c>
      <c r="P140" s="77">
        <v>0</v>
      </c>
      <c r="Q140" s="78">
        <f t="shared" si="16"/>
        <v>0</v>
      </c>
      <c r="R140" s="3" t="str">
        <f t="shared" si="17"/>
        <v>N</v>
      </c>
      <c r="S140" s="77">
        <f t="shared" si="18"/>
        <v>19.52</v>
      </c>
      <c r="T140" s="78">
        <f t="shared" si="19"/>
        <v>0</v>
      </c>
      <c r="U140" s="77">
        <f t="shared" si="20"/>
        <v>0</v>
      </c>
      <c r="V140" s="77">
        <f t="shared" si="21"/>
        <v>0</v>
      </c>
      <c r="W140" s="78">
        <f t="shared" si="22"/>
        <v>0</v>
      </c>
      <c r="X140" s="77">
        <f t="shared" si="23"/>
        <v>0</v>
      </c>
      <c r="AH140" s="2"/>
      <c r="AQ140" s="2"/>
      <c r="AS140" s="2"/>
      <c r="AT140" s="2"/>
      <c r="BD140" s="1"/>
      <c r="BE140" s="2"/>
      <c r="BF140" s="1"/>
      <c r="BG140" s="2"/>
      <c r="BK140" s="2"/>
      <c r="BM140" s="2"/>
      <c r="BN140" s="2"/>
      <c r="BT140" s="2"/>
      <c r="BU140" s="2"/>
    </row>
    <row r="141" spans="1:73" ht="12.75">
      <c r="A141" s="3">
        <v>2016</v>
      </c>
      <c r="B141" s="3">
        <v>12278</v>
      </c>
      <c r="C141" s="1" t="s">
        <v>185</v>
      </c>
      <c r="D141" s="2">
        <v>42625</v>
      </c>
      <c r="E141" s="1" t="s">
        <v>213</v>
      </c>
      <c r="F141" s="2">
        <v>42629</v>
      </c>
      <c r="G141" s="77">
        <v>470.21</v>
      </c>
      <c r="H141" s="77">
        <v>0</v>
      </c>
      <c r="I141" s="77">
        <v>0</v>
      </c>
      <c r="J141" s="2">
        <v>1</v>
      </c>
      <c r="K141" s="78">
        <v>30</v>
      </c>
      <c r="L141" s="2">
        <v>42370</v>
      </c>
      <c r="M141" s="2">
        <v>42735</v>
      </c>
      <c r="N141" s="77">
        <v>0</v>
      </c>
      <c r="P141" s="77">
        <v>0</v>
      </c>
      <c r="Q141" s="78">
        <f t="shared" si="16"/>
        <v>0</v>
      </c>
      <c r="R141" s="3" t="str">
        <f t="shared" si="17"/>
        <v>N</v>
      </c>
      <c r="S141" s="77">
        <f t="shared" si="18"/>
        <v>470.21</v>
      </c>
      <c r="T141" s="78">
        <f t="shared" si="19"/>
        <v>0</v>
      </c>
      <c r="U141" s="77">
        <f t="shared" si="20"/>
        <v>0</v>
      </c>
      <c r="V141" s="77">
        <f t="shared" si="21"/>
        <v>0</v>
      </c>
      <c r="W141" s="78">
        <f t="shared" si="22"/>
        <v>0</v>
      </c>
      <c r="X141" s="77">
        <f t="shared" si="23"/>
        <v>0</v>
      </c>
      <c r="AH141" s="2"/>
      <c r="AQ141" s="2"/>
      <c r="AS141" s="2"/>
      <c r="AT141" s="2"/>
      <c r="BD141" s="1"/>
      <c r="BE141" s="2"/>
      <c r="BF141" s="1"/>
      <c r="BG141" s="2"/>
      <c r="BK141" s="2"/>
      <c r="BM141" s="2"/>
      <c r="BN141" s="2"/>
      <c r="BT141" s="2"/>
      <c r="BU141" s="2"/>
    </row>
    <row r="142" spans="1:73" ht="12.75">
      <c r="A142" s="3">
        <v>2016</v>
      </c>
      <c r="B142" s="3">
        <v>1846</v>
      </c>
      <c r="C142" s="1" t="s">
        <v>185</v>
      </c>
      <c r="D142" s="2">
        <v>42398</v>
      </c>
      <c r="E142" s="1" t="s">
        <v>214</v>
      </c>
      <c r="F142" s="2">
        <v>42409</v>
      </c>
      <c r="G142" s="77">
        <v>87.8</v>
      </c>
      <c r="H142" s="77">
        <v>0</v>
      </c>
      <c r="I142" s="77">
        <v>0</v>
      </c>
      <c r="J142" s="2">
        <v>1</v>
      </c>
      <c r="K142" s="78">
        <v>30</v>
      </c>
      <c r="L142" s="2">
        <v>42370</v>
      </c>
      <c r="M142" s="2">
        <v>42735</v>
      </c>
      <c r="N142" s="77">
        <v>0</v>
      </c>
      <c r="P142" s="77">
        <v>0</v>
      </c>
      <c r="Q142" s="78">
        <f t="shared" si="16"/>
        <v>0</v>
      </c>
      <c r="R142" s="3" t="str">
        <f t="shared" si="17"/>
        <v>N</v>
      </c>
      <c r="S142" s="77">
        <f t="shared" si="18"/>
        <v>87.8</v>
      </c>
      <c r="T142" s="78">
        <f t="shared" si="19"/>
        <v>0</v>
      </c>
      <c r="U142" s="77">
        <f t="shared" si="20"/>
        <v>0</v>
      </c>
      <c r="V142" s="77">
        <f t="shared" si="21"/>
        <v>0</v>
      </c>
      <c r="W142" s="78">
        <f t="shared" si="22"/>
        <v>0</v>
      </c>
      <c r="X142" s="77">
        <f t="shared" si="23"/>
        <v>0</v>
      </c>
      <c r="AH142" s="2"/>
      <c r="AQ142" s="2"/>
      <c r="AS142" s="2"/>
      <c r="AT142" s="2"/>
      <c r="BD142" s="1"/>
      <c r="BE142" s="2"/>
      <c r="BF142" s="1"/>
      <c r="BG142" s="2"/>
      <c r="BK142" s="2"/>
      <c r="BM142" s="2"/>
      <c r="BN142" s="2"/>
      <c r="BT142" s="2"/>
      <c r="BU142" s="2"/>
    </row>
    <row r="143" spans="1:73" ht="12.75">
      <c r="A143" s="3">
        <v>2016</v>
      </c>
      <c r="B143" s="3">
        <v>12924</v>
      </c>
      <c r="C143" s="1" t="s">
        <v>215</v>
      </c>
      <c r="D143" s="2">
        <v>42641</v>
      </c>
      <c r="E143" s="1" t="s">
        <v>216</v>
      </c>
      <c r="F143" s="2">
        <v>42642</v>
      </c>
      <c r="G143" s="77">
        <v>425.37</v>
      </c>
      <c r="H143" s="77">
        <v>425.37</v>
      </c>
      <c r="I143" s="77">
        <v>0</v>
      </c>
      <c r="J143" s="2">
        <v>42649</v>
      </c>
      <c r="K143" s="78">
        <v>30</v>
      </c>
      <c r="L143" s="2">
        <v>42370</v>
      </c>
      <c r="M143" s="2">
        <v>42735</v>
      </c>
      <c r="N143" s="77">
        <v>0</v>
      </c>
      <c r="P143" s="77">
        <v>0</v>
      </c>
      <c r="Q143" s="78">
        <f t="shared" si="16"/>
        <v>7</v>
      </c>
      <c r="R143" s="3" t="str">
        <f t="shared" si="17"/>
        <v>S</v>
      </c>
      <c r="S143" s="77">
        <f t="shared" si="18"/>
        <v>0</v>
      </c>
      <c r="T143" s="78">
        <f t="shared" si="19"/>
        <v>8</v>
      </c>
      <c r="U143" s="77">
        <f t="shared" si="20"/>
        <v>2977.59</v>
      </c>
      <c r="V143" s="77">
        <f t="shared" si="21"/>
        <v>3402.96</v>
      </c>
      <c r="W143" s="78">
        <f t="shared" si="22"/>
        <v>-23</v>
      </c>
      <c r="X143" s="77">
        <f t="shared" si="23"/>
        <v>-9783.51</v>
      </c>
      <c r="AH143" s="2"/>
      <c r="AQ143" s="2"/>
      <c r="AS143" s="2"/>
      <c r="AT143" s="2"/>
      <c r="BD143" s="1"/>
      <c r="BE143" s="2"/>
      <c r="BF143" s="1"/>
      <c r="BG143" s="2"/>
      <c r="BK143" s="2"/>
      <c r="BM143" s="2"/>
      <c r="BN143" s="2"/>
      <c r="BT143" s="2"/>
      <c r="BU143" s="2"/>
    </row>
    <row r="144" spans="1:73" ht="12.75">
      <c r="A144" s="3">
        <v>2016</v>
      </c>
      <c r="B144" s="3">
        <v>12561</v>
      </c>
      <c r="C144" s="1" t="s">
        <v>217</v>
      </c>
      <c r="D144" s="2">
        <v>41888</v>
      </c>
      <c r="E144" s="1" t="s">
        <v>127</v>
      </c>
      <c r="F144" s="2">
        <v>41898</v>
      </c>
      <c r="G144" s="77">
        <v>0.01</v>
      </c>
      <c r="H144" s="77">
        <v>0</v>
      </c>
      <c r="I144" s="77">
        <v>0</v>
      </c>
      <c r="J144" s="2">
        <v>1</v>
      </c>
      <c r="K144" s="78">
        <v>30</v>
      </c>
      <c r="L144" s="2">
        <v>42370</v>
      </c>
      <c r="M144" s="2">
        <v>42735</v>
      </c>
      <c r="N144" s="77">
        <v>0</v>
      </c>
      <c r="P144" s="77">
        <v>0</v>
      </c>
      <c r="Q144" s="78">
        <f t="shared" si="16"/>
        <v>0</v>
      </c>
      <c r="R144" s="3" t="str">
        <f t="shared" si="17"/>
        <v>N</v>
      </c>
      <c r="S144" s="77">
        <f t="shared" si="18"/>
        <v>0.01</v>
      </c>
      <c r="T144" s="78">
        <f t="shared" si="19"/>
        <v>0</v>
      </c>
      <c r="U144" s="77">
        <f t="shared" si="20"/>
        <v>0</v>
      </c>
      <c r="V144" s="77">
        <f t="shared" si="21"/>
        <v>0</v>
      </c>
      <c r="W144" s="78">
        <f t="shared" si="22"/>
        <v>0</v>
      </c>
      <c r="X144" s="77">
        <f t="shared" si="23"/>
        <v>0</v>
      </c>
      <c r="AH144" s="2"/>
      <c r="AQ144" s="2"/>
      <c r="AS144" s="2"/>
      <c r="AT144" s="2"/>
      <c r="BD144" s="1"/>
      <c r="BE144" s="2"/>
      <c r="BF144" s="1"/>
      <c r="BG144" s="2"/>
      <c r="BK144" s="2"/>
      <c r="BM144" s="2"/>
      <c r="BN144" s="2"/>
      <c r="BT144" s="2"/>
      <c r="BU144" s="2"/>
    </row>
    <row r="145" spans="1:73" ht="12.75">
      <c r="A145" s="3">
        <v>2016</v>
      </c>
      <c r="C145" s="1" t="s">
        <v>218</v>
      </c>
      <c r="D145" s="2">
        <v>38595</v>
      </c>
      <c r="E145" s="1" t="s">
        <v>219</v>
      </c>
      <c r="F145" s="2">
        <v>38666</v>
      </c>
      <c r="G145" s="77">
        <v>2798.06</v>
      </c>
      <c r="H145" s="77">
        <v>0</v>
      </c>
      <c r="I145" s="77">
        <v>0</v>
      </c>
      <c r="J145" s="2">
        <v>1</v>
      </c>
      <c r="K145" s="78">
        <v>30</v>
      </c>
      <c r="L145" s="2">
        <v>42370</v>
      </c>
      <c r="M145" s="2">
        <v>42735</v>
      </c>
      <c r="N145" s="77">
        <v>0</v>
      </c>
      <c r="P145" s="77">
        <v>0</v>
      </c>
      <c r="Q145" s="78">
        <f t="shared" si="16"/>
        <v>0</v>
      </c>
      <c r="R145" s="3" t="str">
        <f t="shared" si="17"/>
        <v>N</v>
      </c>
      <c r="S145" s="77">
        <f t="shared" si="18"/>
        <v>2798.06</v>
      </c>
      <c r="T145" s="78">
        <f t="shared" si="19"/>
        <v>0</v>
      </c>
      <c r="U145" s="77">
        <f t="shared" si="20"/>
        <v>0</v>
      </c>
      <c r="V145" s="77">
        <f t="shared" si="21"/>
        <v>0</v>
      </c>
      <c r="W145" s="78">
        <f t="shared" si="22"/>
        <v>0</v>
      </c>
      <c r="X145" s="77">
        <f t="shared" si="23"/>
        <v>0</v>
      </c>
      <c r="AH145" s="2"/>
      <c r="AQ145" s="2"/>
      <c r="AS145" s="2"/>
      <c r="AT145" s="2"/>
      <c r="BD145" s="1"/>
      <c r="BE145" s="2"/>
      <c r="BF145" s="1"/>
      <c r="BG145" s="2"/>
      <c r="BK145" s="2"/>
      <c r="BM145" s="2"/>
      <c r="BN145" s="2"/>
      <c r="BT145" s="2"/>
      <c r="BU145" s="2"/>
    </row>
    <row r="146" spans="1:73" ht="12.75">
      <c r="A146" s="3">
        <v>2016</v>
      </c>
      <c r="C146" s="1" t="s">
        <v>220</v>
      </c>
      <c r="D146" s="2">
        <v>41200</v>
      </c>
      <c r="E146" s="1" t="s">
        <v>146</v>
      </c>
      <c r="F146" s="2">
        <v>41204</v>
      </c>
      <c r="G146" s="77">
        <v>0.01</v>
      </c>
      <c r="H146" s="77">
        <v>0</v>
      </c>
      <c r="I146" s="77">
        <v>0</v>
      </c>
      <c r="J146" s="2">
        <v>1</v>
      </c>
      <c r="K146" s="78">
        <v>30</v>
      </c>
      <c r="L146" s="2">
        <v>42370</v>
      </c>
      <c r="M146" s="2">
        <v>42735</v>
      </c>
      <c r="N146" s="77">
        <v>0</v>
      </c>
      <c r="P146" s="77">
        <v>0</v>
      </c>
      <c r="Q146" s="78">
        <f t="shared" si="16"/>
        <v>0</v>
      </c>
      <c r="R146" s="3" t="str">
        <f t="shared" si="17"/>
        <v>N</v>
      </c>
      <c r="S146" s="77">
        <f t="shared" si="18"/>
        <v>0.01</v>
      </c>
      <c r="T146" s="78">
        <f t="shared" si="19"/>
        <v>0</v>
      </c>
      <c r="U146" s="77">
        <f t="shared" si="20"/>
        <v>0</v>
      </c>
      <c r="V146" s="77">
        <f t="shared" si="21"/>
        <v>0</v>
      </c>
      <c r="W146" s="78">
        <f t="shared" si="22"/>
        <v>0</v>
      </c>
      <c r="X146" s="77">
        <f t="shared" si="23"/>
        <v>0</v>
      </c>
      <c r="AH146" s="2"/>
      <c r="AQ146" s="2"/>
      <c r="AS146" s="2"/>
      <c r="AT146" s="2"/>
      <c r="BD146" s="1"/>
      <c r="BE146" s="2"/>
      <c r="BF146" s="1"/>
      <c r="BG146" s="2"/>
      <c r="BK146" s="2"/>
      <c r="BM146" s="2"/>
      <c r="BN146" s="2"/>
      <c r="BT146" s="2"/>
      <c r="BU146" s="2"/>
    </row>
    <row r="147" spans="1:73" ht="12.75">
      <c r="A147" s="3">
        <v>2016</v>
      </c>
      <c r="C147" s="1" t="s">
        <v>221</v>
      </c>
      <c r="D147" s="2">
        <v>40021</v>
      </c>
      <c r="E147" s="1" t="s">
        <v>222</v>
      </c>
      <c r="F147" s="2">
        <v>40031</v>
      </c>
      <c r="G147" s="77">
        <v>3384</v>
      </c>
      <c r="H147" s="77">
        <v>0</v>
      </c>
      <c r="I147" s="77">
        <v>0</v>
      </c>
      <c r="J147" s="2">
        <v>1</v>
      </c>
      <c r="K147" s="78">
        <v>30</v>
      </c>
      <c r="L147" s="2">
        <v>42370</v>
      </c>
      <c r="M147" s="2">
        <v>42735</v>
      </c>
      <c r="N147" s="77">
        <v>0</v>
      </c>
      <c r="P147" s="77">
        <v>0</v>
      </c>
      <c r="Q147" s="78">
        <f t="shared" si="16"/>
        <v>0</v>
      </c>
      <c r="R147" s="3" t="str">
        <f t="shared" si="17"/>
        <v>N</v>
      </c>
      <c r="S147" s="77">
        <f t="shared" si="18"/>
        <v>3384</v>
      </c>
      <c r="T147" s="78">
        <f t="shared" si="19"/>
        <v>0</v>
      </c>
      <c r="U147" s="77">
        <f t="shared" si="20"/>
        <v>0</v>
      </c>
      <c r="V147" s="77">
        <f t="shared" si="21"/>
        <v>0</v>
      </c>
      <c r="W147" s="78">
        <f t="shared" si="22"/>
        <v>0</v>
      </c>
      <c r="X147" s="77">
        <f t="shared" si="23"/>
        <v>0</v>
      </c>
      <c r="AH147" s="2"/>
      <c r="AQ147" s="2"/>
      <c r="AS147" s="2"/>
      <c r="AT147" s="2"/>
      <c r="BD147" s="1"/>
      <c r="BE147" s="2"/>
      <c r="BF147" s="1"/>
      <c r="BG147" s="2"/>
      <c r="BK147" s="2"/>
      <c r="BM147" s="2"/>
      <c r="BN147" s="2"/>
      <c r="BT147" s="2"/>
      <c r="BU147" s="2"/>
    </row>
    <row r="148" spans="1:73" ht="12.75">
      <c r="A148" s="3">
        <v>2016</v>
      </c>
      <c r="B148" s="3">
        <v>181</v>
      </c>
      <c r="C148" s="1" t="s">
        <v>223</v>
      </c>
      <c r="D148" s="2">
        <v>42369</v>
      </c>
      <c r="E148" s="1" t="s">
        <v>103</v>
      </c>
      <c r="F148" s="2">
        <v>42376</v>
      </c>
      <c r="G148" s="77">
        <v>1628.7</v>
      </c>
      <c r="H148" s="77">
        <v>1628.7</v>
      </c>
      <c r="I148" s="77">
        <v>0</v>
      </c>
      <c r="J148" s="2">
        <v>42430</v>
      </c>
      <c r="K148" s="78">
        <v>30</v>
      </c>
      <c r="L148" s="2">
        <v>42370</v>
      </c>
      <c r="M148" s="2">
        <v>42735</v>
      </c>
      <c r="N148" s="77">
        <v>0</v>
      </c>
      <c r="P148" s="77">
        <v>0</v>
      </c>
      <c r="Q148" s="78">
        <f t="shared" si="16"/>
        <v>54</v>
      </c>
      <c r="R148" s="3" t="str">
        <f t="shared" si="17"/>
        <v>S</v>
      </c>
      <c r="S148" s="77">
        <f t="shared" si="18"/>
        <v>0</v>
      </c>
      <c r="T148" s="78">
        <f t="shared" si="19"/>
        <v>61</v>
      </c>
      <c r="U148" s="77">
        <f t="shared" si="20"/>
        <v>87949.8</v>
      </c>
      <c r="V148" s="77">
        <f t="shared" si="21"/>
        <v>99350.7</v>
      </c>
      <c r="W148" s="78">
        <f t="shared" si="22"/>
        <v>24</v>
      </c>
      <c r="X148" s="77">
        <f t="shared" si="23"/>
        <v>39088.8</v>
      </c>
      <c r="AH148" s="2"/>
      <c r="AQ148" s="2"/>
      <c r="AS148" s="2"/>
      <c r="AT148" s="2"/>
      <c r="BD148" s="1"/>
      <c r="BE148" s="2"/>
      <c r="BF148" s="1"/>
      <c r="BG148" s="2"/>
      <c r="BK148" s="2"/>
      <c r="BM148" s="2"/>
      <c r="BN148" s="2"/>
      <c r="BT148" s="2"/>
      <c r="BU148" s="2"/>
    </row>
    <row r="149" spans="1:73" ht="12.75">
      <c r="A149" s="3">
        <v>2016</v>
      </c>
      <c r="B149" s="3">
        <v>11931</v>
      </c>
      <c r="C149" s="1" t="s">
        <v>223</v>
      </c>
      <c r="D149" s="2">
        <v>42620</v>
      </c>
      <c r="E149" s="1" t="s">
        <v>103</v>
      </c>
      <c r="F149" s="2">
        <v>42622</v>
      </c>
      <c r="G149" s="77">
        <v>199.99</v>
      </c>
      <c r="H149" s="77">
        <v>199.99</v>
      </c>
      <c r="I149" s="77">
        <v>0</v>
      </c>
      <c r="J149" s="2">
        <v>42626</v>
      </c>
      <c r="K149" s="78">
        <v>30</v>
      </c>
      <c r="L149" s="2">
        <v>42370</v>
      </c>
      <c r="M149" s="2">
        <v>42735</v>
      </c>
      <c r="N149" s="77">
        <v>0</v>
      </c>
      <c r="P149" s="77">
        <v>0</v>
      </c>
      <c r="Q149" s="78">
        <f t="shared" si="16"/>
        <v>4</v>
      </c>
      <c r="R149" s="3" t="str">
        <f t="shared" si="17"/>
        <v>S</v>
      </c>
      <c r="S149" s="77">
        <f t="shared" si="18"/>
        <v>0</v>
      </c>
      <c r="T149" s="78">
        <f t="shared" si="19"/>
        <v>6</v>
      </c>
      <c r="U149" s="77">
        <f t="shared" si="20"/>
        <v>799.96</v>
      </c>
      <c r="V149" s="77">
        <f t="shared" si="21"/>
        <v>1199.94</v>
      </c>
      <c r="W149" s="78">
        <f t="shared" si="22"/>
        <v>-26</v>
      </c>
      <c r="X149" s="77">
        <f t="shared" si="23"/>
        <v>-5199.74</v>
      </c>
      <c r="AH149" s="2"/>
      <c r="AQ149" s="2"/>
      <c r="AS149" s="2"/>
      <c r="AT149" s="2"/>
      <c r="BD149" s="1"/>
      <c r="BE149" s="2"/>
      <c r="BF149" s="1"/>
      <c r="BG149" s="2"/>
      <c r="BK149" s="2"/>
      <c r="BM149" s="2"/>
      <c r="BN149" s="2"/>
      <c r="BT149" s="2"/>
      <c r="BU149" s="2"/>
    </row>
    <row r="150" spans="1:73" ht="12.75">
      <c r="A150" s="3">
        <v>2016</v>
      </c>
      <c r="C150" s="1" t="s">
        <v>224</v>
      </c>
      <c r="D150" s="2">
        <v>39263</v>
      </c>
      <c r="E150" s="1" t="s">
        <v>225</v>
      </c>
      <c r="F150" s="2">
        <v>39276</v>
      </c>
      <c r="G150" s="77">
        <v>3.64</v>
      </c>
      <c r="H150" s="77">
        <v>0</v>
      </c>
      <c r="I150" s="77">
        <v>0</v>
      </c>
      <c r="J150" s="2">
        <v>1</v>
      </c>
      <c r="K150" s="78">
        <v>30</v>
      </c>
      <c r="L150" s="2">
        <v>42370</v>
      </c>
      <c r="M150" s="2">
        <v>42735</v>
      </c>
      <c r="N150" s="77">
        <v>0</v>
      </c>
      <c r="P150" s="77">
        <v>0</v>
      </c>
      <c r="Q150" s="78">
        <f t="shared" si="16"/>
        <v>0</v>
      </c>
      <c r="R150" s="3" t="str">
        <f t="shared" si="17"/>
        <v>N</v>
      </c>
      <c r="S150" s="77">
        <f t="shared" si="18"/>
        <v>3.64</v>
      </c>
      <c r="T150" s="78">
        <f t="shared" si="19"/>
        <v>0</v>
      </c>
      <c r="U150" s="77">
        <f t="shared" si="20"/>
        <v>0</v>
      </c>
      <c r="V150" s="77">
        <f t="shared" si="21"/>
        <v>0</v>
      </c>
      <c r="W150" s="78">
        <f t="shared" si="22"/>
        <v>0</v>
      </c>
      <c r="X150" s="77">
        <f t="shared" si="23"/>
        <v>0</v>
      </c>
      <c r="AH150" s="2"/>
      <c r="AQ150" s="2"/>
      <c r="AS150" s="2"/>
      <c r="AT150" s="2"/>
      <c r="BD150" s="1"/>
      <c r="BE150" s="2"/>
      <c r="BF150" s="1"/>
      <c r="BG150" s="2"/>
      <c r="BK150" s="2"/>
      <c r="BM150" s="2"/>
      <c r="BN150" s="2"/>
      <c r="BT150" s="2"/>
      <c r="BU150" s="2"/>
    </row>
    <row r="151" spans="1:73" ht="12.75">
      <c r="A151" s="3">
        <v>2016</v>
      </c>
      <c r="C151" s="1" t="s">
        <v>224</v>
      </c>
      <c r="D151" s="2">
        <v>41273</v>
      </c>
      <c r="E151" s="1" t="s">
        <v>226</v>
      </c>
      <c r="F151" s="2">
        <v>41288</v>
      </c>
      <c r="G151" s="77">
        <v>70.2</v>
      </c>
      <c r="H151" s="77">
        <v>0</v>
      </c>
      <c r="I151" s="77">
        <v>0</v>
      </c>
      <c r="J151" s="2">
        <v>1</v>
      </c>
      <c r="K151" s="78">
        <v>30</v>
      </c>
      <c r="L151" s="2">
        <v>42370</v>
      </c>
      <c r="M151" s="2">
        <v>42735</v>
      </c>
      <c r="N151" s="77">
        <v>0</v>
      </c>
      <c r="P151" s="77">
        <v>0</v>
      </c>
      <c r="Q151" s="78">
        <f t="shared" si="16"/>
        <v>0</v>
      </c>
      <c r="R151" s="3" t="str">
        <f t="shared" si="17"/>
        <v>N</v>
      </c>
      <c r="S151" s="77">
        <f t="shared" si="18"/>
        <v>70.2</v>
      </c>
      <c r="T151" s="78">
        <f t="shared" si="19"/>
        <v>0</v>
      </c>
      <c r="U151" s="77">
        <f t="shared" si="20"/>
        <v>0</v>
      </c>
      <c r="V151" s="77">
        <f t="shared" si="21"/>
        <v>0</v>
      </c>
      <c r="W151" s="78">
        <f t="shared" si="22"/>
        <v>0</v>
      </c>
      <c r="X151" s="77">
        <f t="shared" si="23"/>
        <v>0</v>
      </c>
      <c r="AH151" s="2"/>
      <c r="AQ151" s="2"/>
      <c r="AS151" s="2"/>
      <c r="AT151" s="2"/>
      <c r="BD151" s="1"/>
      <c r="BE151" s="2"/>
      <c r="BF151" s="1"/>
      <c r="BG151" s="2"/>
      <c r="BK151" s="2"/>
      <c r="BM151" s="2"/>
      <c r="BN151" s="2"/>
      <c r="BT151" s="2"/>
      <c r="BU151" s="2"/>
    </row>
    <row r="152" spans="1:73" ht="12.75">
      <c r="A152" s="3">
        <v>2016</v>
      </c>
      <c r="B152" s="3">
        <v>5224</v>
      </c>
      <c r="C152" s="1" t="s">
        <v>224</v>
      </c>
      <c r="D152" s="2">
        <v>42093</v>
      </c>
      <c r="E152" s="1" t="s">
        <v>227</v>
      </c>
      <c r="F152" s="2">
        <v>42101</v>
      </c>
      <c r="G152" s="77">
        <v>1.57</v>
      </c>
      <c r="H152" s="77">
        <v>0</v>
      </c>
      <c r="I152" s="77">
        <v>0</v>
      </c>
      <c r="J152" s="2">
        <v>1</v>
      </c>
      <c r="K152" s="78">
        <v>30</v>
      </c>
      <c r="L152" s="2">
        <v>42370</v>
      </c>
      <c r="M152" s="2">
        <v>42735</v>
      </c>
      <c r="N152" s="77">
        <v>0</v>
      </c>
      <c r="P152" s="77">
        <v>0</v>
      </c>
      <c r="Q152" s="78">
        <f t="shared" si="16"/>
        <v>0</v>
      </c>
      <c r="R152" s="3" t="str">
        <f t="shared" si="17"/>
        <v>N</v>
      </c>
      <c r="S152" s="77">
        <f t="shared" si="18"/>
        <v>1.57</v>
      </c>
      <c r="T152" s="78">
        <f t="shared" si="19"/>
        <v>0</v>
      </c>
      <c r="U152" s="77">
        <f t="shared" si="20"/>
        <v>0</v>
      </c>
      <c r="V152" s="77">
        <f t="shared" si="21"/>
        <v>0</v>
      </c>
      <c r="W152" s="78">
        <f t="shared" si="22"/>
        <v>0</v>
      </c>
      <c r="X152" s="77">
        <f t="shared" si="23"/>
        <v>0</v>
      </c>
      <c r="AH152" s="2"/>
      <c r="AQ152" s="2"/>
      <c r="AS152" s="2"/>
      <c r="AT152" s="2"/>
      <c r="BD152" s="1"/>
      <c r="BE152" s="2"/>
      <c r="BF152" s="1"/>
      <c r="BG152" s="2"/>
      <c r="BK152" s="2"/>
      <c r="BM152" s="2"/>
      <c r="BN152" s="2"/>
      <c r="BT152" s="2"/>
      <c r="BU152" s="2"/>
    </row>
    <row r="153" spans="1:73" ht="12.75">
      <c r="A153" s="3">
        <v>2016</v>
      </c>
      <c r="B153" s="3">
        <v>1374</v>
      </c>
      <c r="C153" s="1" t="s">
        <v>228</v>
      </c>
      <c r="D153" s="2">
        <v>42397</v>
      </c>
      <c r="E153" s="1" t="s">
        <v>229</v>
      </c>
      <c r="F153" s="2">
        <v>42397</v>
      </c>
      <c r="G153" s="77">
        <v>1409.1</v>
      </c>
      <c r="H153" s="77">
        <v>1409.1</v>
      </c>
      <c r="I153" s="77">
        <v>0</v>
      </c>
      <c r="J153" s="2">
        <v>42430</v>
      </c>
      <c r="K153" s="78">
        <v>30</v>
      </c>
      <c r="L153" s="2">
        <v>42370</v>
      </c>
      <c r="M153" s="2">
        <v>42735</v>
      </c>
      <c r="N153" s="77">
        <v>0</v>
      </c>
      <c r="P153" s="77">
        <v>0</v>
      </c>
      <c r="Q153" s="78">
        <f t="shared" si="16"/>
        <v>33</v>
      </c>
      <c r="R153" s="3" t="str">
        <f t="shared" si="17"/>
        <v>S</v>
      </c>
      <c r="S153" s="77">
        <f t="shared" si="18"/>
        <v>0</v>
      </c>
      <c r="T153" s="78">
        <f t="shared" si="19"/>
        <v>33</v>
      </c>
      <c r="U153" s="77">
        <f t="shared" si="20"/>
        <v>46500.3</v>
      </c>
      <c r="V153" s="77">
        <f t="shared" si="21"/>
        <v>46500.3</v>
      </c>
      <c r="W153" s="78">
        <f t="shared" si="22"/>
        <v>3</v>
      </c>
      <c r="X153" s="77">
        <f t="shared" si="23"/>
        <v>4227.3</v>
      </c>
      <c r="AH153" s="2"/>
      <c r="AQ153" s="2"/>
      <c r="AS153" s="2"/>
      <c r="AT153" s="2"/>
      <c r="BD153" s="1"/>
      <c r="BE153" s="2"/>
      <c r="BF153" s="1"/>
      <c r="BG153" s="2"/>
      <c r="BK153" s="2"/>
      <c r="BM153" s="2"/>
      <c r="BN153" s="2"/>
      <c r="BT153" s="2"/>
      <c r="BU153" s="2"/>
    </row>
    <row r="154" spans="1:73" ht="12.75">
      <c r="A154" s="3">
        <v>2016</v>
      </c>
      <c r="B154" s="3">
        <v>1862</v>
      </c>
      <c r="C154" s="1" t="s">
        <v>228</v>
      </c>
      <c r="D154" s="2">
        <v>42400</v>
      </c>
      <c r="E154" s="1" t="s">
        <v>230</v>
      </c>
      <c r="F154" s="2">
        <v>42409</v>
      </c>
      <c r="G154" s="77">
        <v>2296.15</v>
      </c>
      <c r="H154" s="77">
        <v>2296.15</v>
      </c>
      <c r="I154" s="77">
        <v>0</v>
      </c>
      <c r="J154" s="2">
        <v>42431</v>
      </c>
      <c r="K154" s="78">
        <v>30</v>
      </c>
      <c r="L154" s="2">
        <v>42370</v>
      </c>
      <c r="M154" s="2">
        <v>42735</v>
      </c>
      <c r="N154" s="77">
        <v>0</v>
      </c>
      <c r="P154" s="77">
        <v>0</v>
      </c>
      <c r="Q154" s="78">
        <f t="shared" si="16"/>
        <v>22</v>
      </c>
      <c r="R154" s="3" t="str">
        <f t="shared" si="17"/>
        <v>S</v>
      </c>
      <c r="S154" s="77">
        <f t="shared" si="18"/>
        <v>0</v>
      </c>
      <c r="T154" s="78">
        <f t="shared" si="19"/>
        <v>31</v>
      </c>
      <c r="U154" s="77">
        <f t="shared" si="20"/>
        <v>50515.3</v>
      </c>
      <c r="V154" s="77">
        <f t="shared" si="21"/>
        <v>71180.65</v>
      </c>
      <c r="W154" s="78">
        <f t="shared" si="22"/>
        <v>-8</v>
      </c>
      <c r="X154" s="77">
        <f t="shared" si="23"/>
        <v>-18369.2</v>
      </c>
      <c r="AH154" s="2"/>
      <c r="AQ154" s="2"/>
      <c r="AS154" s="2"/>
      <c r="AT154" s="2"/>
      <c r="BD154" s="1"/>
      <c r="BE154" s="2"/>
      <c r="BF154" s="1"/>
      <c r="BG154" s="2"/>
      <c r="BK154" s="2"/>
      <c r="BM154" s="2"/>
      <c r="BN154" s="2"/>
      <c r="BT154" s="2"/>
      <c r="BU154" s="2"/>
    </row>
    <row r="155" spans="1:73" ht="12.75">
      <c r="A155" s="3">
        <v>2016</v>
      </c>
      <c r="B155" s="3">
        <v>1845</v>
      </c>
      <c r="C155" s="1" t="s">
        <v>228</v>
      </c>
      <c r="D155" s="2">
        <v>42400</v>
      </c>
      <c r="E155" s="1" t="s">
        <v>231</v>
      </c>
      <c r="F155" s="2">
        <v>42409</v>
      </c>
      <c r="G155" s="77">
        <v>475.06</v>
      </c>
      <c r="H155" s="77">
        <v>475.06</v>
      </c>
      <c r="I155" s="77">
        <v>0</v>
      </c>
      <c r="J155" s="2">
        <v>42431</v>
      </c>
      <c r="K155" s="78">
        <v>30</v>
      </c>
      <c r="L155" s="2">
        <v>42370</v>
      </c>
      <c r="M155" s="2">
        <v>42735</v>
      </c>
      <c r="N155" s="77">
        <v>0</v>
      </c>
      <c r="P155" s="77">
        <v>0</v>
      </c>
      <c r="Q155" s="78">
        <f t="shared" si="16"/>
        <v>22</v>
      </c>
      <c r="R155" s="3" t="str">
        <f t="shared" si="17"/>
        <v>S</v>
      </c>
      <c r="S155" s="77">
        <f t="shared" si="18"/>
        <v>0</v>
      </c>
      <c r="T155" s="78">
        <f t="shared" si="19"/>
        <v>31</v>
      </c>
      <c r="U155" s="77">
        <f t="shared" si="20"/>
        <v>10451.32</v>
      </c>
      <c r="V155" s="77">
        <f t="shared" si="21"/>
        <v>14726.86</v>
      </c>
      <c r="W155" s="78">
        <f t="shared" si="22"/>
        <v>-8</v>
      </c>
      <c r="X155" s="77">
        <f t="shared" si="23"/>
        <v>-3800.48</v>
      </c>
      <c r="AH155" s="2"/>
      <c r="AQ155" s="2"/>
      <c r="AS155" s="2"/>
      <c r="AT155" s="2"/>
      <c r="BD155" s="1"/>
      <c r="BE155" s="2"/>
      <c r="BF155" s="1"/>
      <c r="BG155" s="2"/>
      <c r="BK155" s="2"/>
      <c r="BM155" s="2"/>
      <c r="BN155" s="2"/>
      <c r="BT155" s="2"/>
      <c r="BU155" s="2"/>
    </row>
    <row r="156" spans="1:73" ht="12.75">
      <c r="A156" s="3">
        <v>2016</v>
      </c>
      <c r="C156" s="1" t="s">
        <v>232</v>
      </c>
      <c r="D156" s="2">
        <v>40892</v>
      </c>
      <c r="E156" s="1" t="s">
        <v>233</v>
      </c>
      <c r="F156" s="2">
        <v>40907</v>
      </c>
      <c r="G156" s="77">
        <v>0.14</v>
      </c>
      <c r="H156" s="77">
        <v>0</v>
      </c>
      <c r="I156" s="77">
        <v>0</v>
      </c>
      <c r="J156" s="2">
        <v>1</v>
      </c>
      <c r="K156" s="78">
        <v>30</v>
      </c>
      <c r="L156" s="2">
        <v>42370</v>
      </c>
      <c r="M156" s="2">
        <v>42735</v>
      </c>
      <c r="N156" s="77">
        <v>0</v>
      </c>
      <c r="P156" s="77">
        <v>0</v>
      </c>
      <c r="Q156" s="78">
        <f t="shared" si="16"/>
        <v>0</v>
      </c>
      <c r="R156" s="3" t="str">
        <f t="shared" si="17"/>
        <v>N</v>
      </c>
      <c r="S156" s="77">
        <f t="shared" si="18"/>
        <v>0.14</v>
      </c>
      <c r="T156" s="78">
        <f t="shared" si="19"/>
        <v>0</v>
      </c>
      <c r="U156" s="77">
        <f t="shared" si="20"/>
        <v>0</v>
      </c>
      <c r="V156" s="77">
        <f t="shared" si="21"/>
        <v>0</v>
      </c>
      <c r="W156" s="78">
        <f t="shared" si="22"/>
        <v>0</v>
      </c>
      <c r="X156" s="77">
        <f t="shared" si="23"/>
        <v>0</v>
      </c>
      <c r="AH156" s="2"/>
      <c r="AQ156" s="2"/>
      <c r="AS156" s="2"/>
      <c r="AT156" s="2"/>
      <c r="BD156" s="1"/>
      <c r="BE156" s="2"/>
      <c r="BF156" s="1"/>
      <c r="BG156" s="2"/>
      <c r="BK156" s="2"/>
      <c r="BM156" s="2"/>
      <c r="BN156" s="2"/>
      <c r="BT156" s="2"/>
      <c r="BU156" s="2"/>
    </row>
    <row r="157" spans="1:73" ht="12.75">
      <c r="A157" s="3">
        <v>2016</v>
      </c>
      <c r="B157" s="3">
        <v>75</v>
      </c>
      <c r="C157" s="1" t="s">
        <v>234</v>
      </c>
      <c r="D157" s="2">
        <v>42297</v>
      </c>
      <c r="E157" s="1" t="s">
        <v>235</v>
      </c>
      <c r="F157" s="2">
        <v>42374</v>
      </c>
      <c r="G157" s="77">
        <v>1903.2</v>
      </c>
      <c r="H157" s="77">
        <v>1903.2</v>
      </c>
      <c r="I157" s="77">
        <v>0</v>
      </c>
      <c r="J157" s="2">
        <v>42433</v>
      </c>
      <c r="K157" s="78">
        <v>30</v>
      </c>
      <c r="L157" s="2">
        <v>42370</v>
      </c>
      <c r="M157" s="2">
        <v>42735</v>
      </c>
      <c r="N157" s="77">
        <v>0</v>
      </c>
      <c r="P157" s="77">
        <v>0</v>
      </c>
      <c r="Q157" s="78">
        <f t="shared" si="16"/>
        <v>59</v>
      </c>
      <c r="R157" s="3" t="str">
        <f t="shared" si="17"/>
        <v>S</v>
      </c>
      <c r="S157" s="77">
        <f t="shared" si="18"/>
        <v>0</v>
      </c>
      <c r="T157" s="78">
        <f t="shared" si="19"/>
        <v>136</v>
      </c>
      <c r="U157" s="77">
        <f t="shared" si="20"/>
        <v>112288.8</v>
      </c>
      <c r="V157" s="77">
        <f t="shared" si="21"/>
        <v>258835.2</v>
      </c>
      <c r="W157" s="78">
        <f t="shared" si="22"/>
        <v>29</v>
      </c>
      <c r="X157" s="77">
        <f t="shared" si="23"/>
        <v>55192.8</v>
      </c>
      <c r="AH157" s="2"/>
      <c r="AQ157" s="2"/>
      <c r="AS157" s="2"/>
      <c r="AT157" s="2"/>
      <c r="BD157" s="1"/>
      <c r="BE157" s="2"/>
      <c r="BG157" s="2"/>
      <c r="BK157" s="2"/>
      <c r="BM157" s="2"/>
      <c r="BN157" s="2"/>
      <c r="BT157" s="2"/>
      <c r="BU157" s="2"/>
    </row>
    <row r="158" spans="1:73" ht="12.75">
      <c r="A158" s="3">
        <v>2016</v>
      </c>
      <c r="C158" s="1" t="s">
        <v>236</v>
      </c>
      <c r="D158" s="2">
        <v>40232</v>
      </c>
      <c r="E158" s="1" t="s">
        <v>237</v>
      </c>
      <c r="F158" s="2">
        <v>40241</v>
      </c>
      <c r="G158" s="77">
        <v>1993.78</v>
      </c>
      <c r="H158" s="77">
        <v>0</v>
      </c>
      <c r="I158" s="77">
        <v>0</v>
      </c>
      <c r="J158" s="2">
        <v>1</v>
      </c>
      <c r="K158" s="78">
        <v>30</v>
      </c>
      <c r="L158" s="2">
        <v>42370</v>
      </c>
      <c r="M158" s="2">
        <v>42735</v>
      </c>
      <c r="N158" s="77">
        <v>0</v>
      </c>
      <c r="P158" s="77">
        <v>0</v>
      </c>
      <c r="Q158" s="78">
        <f t="shared" si="16"/>
        <v>0</v>
      </c>
      <c r="R158" s="3" t="str">
        <f t="shared" si="17"/>
        <v>N</v>
      </c>
      <c r="S158" s="77">
        <f t="shared" si="18"/>
        <v>1993.78</v>
      </c>
      <c r="T158" s="78">
        <f t="shared" si="19"/>
        <v>0</v>
      </c>
      <c r="U158" s="77">
        <f t="shared" si="20"/>
        <v>0</v>
      </c>
      <c r="V158" s="77">
        <f t="shared" si="21"/>
        <v>0</v>
      </c>
      <c r="W158" s="78">
        <f t="shared" si="22"/>
        <v>0</v>
      </c>
      <c r="X158" s="77">
        <f t="shared" si="23"/>
        <v>0</v>
      </c>
      <c r="AH158" s="2"/>
      <c r="AQ158" s="2"/>
      <c r="AS158" s="2"/>
      <c r="AT158" s="2"/>
      <c r="BD158" s="1"/>
      <c r="BE158" s="2"/>
      <c r="BF158" s="1"/>
      <c r="BG158" s="2"/>
      <c r="BK158" s="2"/>
      <c r="BM158" s="2"/>
      <c r="BN158" s="2"/>
      <c r="BT158" s="2"/>
      <c r="BU158" s="2"/>
    </row>
    <row r="159" spans="1:73" ht="12.75">
      <c r="A159" s="3">
        <v>2016</v>
      </c>
      <c r="B159" s="3">
        <v>9432</v>
      </c>
      <c r="C159" s="1" t="s">
        <v>238</v>
      </c>
      <c r="D159" s="2">
        <v>42551</v>
      </c>
      <c r="E159" s="1" t="s">
        <v>239</v>
      </c>
      <c r="F159" s="2">
        <v>42569</v>
      </c>
      <c r="G159" s="77">
        <v>6008.81</v>
      </c>
      <c r="H159" s="77">
        <v>6008.81</v>
      </c>
      <c r="I159" s="77">
        <v>0</v>
      </c>
      <c r="J159" s="2">
        <v>42583</v>
      </c>
      <c r="K159" s="78">
        <v>30</v>
      </c>
      <c r="L159" s="2">
        <v>42370</v>
      </c>
      <c r="M159" s="2">
        <v>42735</v>
      </c>
      <c r="N159" s="77">
        <v>0</v>
      </c>
      <c r="P159" s="77">
        <v>0</v>
      </c>
      <c r="Q159" s="78">
        <f t="shared" si="16"/>
        <v>14</v>
      </c>
      <c r="R159" s="3" t="str">
        <f t="shared" si="17"/>
        <v>S</v>
      </c>
      <c r="S159" s="77">
        <f t="shared" si="18"/>
        <v>0</v>
      </c>
      <c r="T159" s="78">
        <f t="shared" si="19"/>
        <v>32</v>
      </c>
      <c r="U159" s="77">
        <f t="shared" si="20"/>
        <v>84123.34</v>
      </c>
      <c r="V159" s="77">
        <f t="shared" si="21"/>
        <v>192281.92</v>
      </c>
      <c r="W159" s="78">
        <f t="shared" si="22"/>
        <v>-16</v>
      </c>
      <c r="X159" s="77">
        <f t="shared" si="23"/>
        <v>-96140.96</v>
      </c>
      <c r="AH159" s="2"/>
      <c r="AQ159" s="2"/>
      <c r="AS159" s="2"/>
      <c r="AT159" s="2"/>
      <c r="BD159" s="1"/>
      <c r="BE159" s="2"/>
      <c r="BF159" s="1"/>
      <c r="BG159" s="2"/>
      <c r="BK159" s="2"/>
      <c r="BM159" s="2"/>
      <c r="BN159" s="2"/>
      <c r="BT159" s="2"/>
      <c r="BU159" s="2"/>
    </row>
    <row r="160" spans="1:73" ht="12.75">
      <c r="A160" s="3">
        <v>2016</v>
      </c>
      <c r="B160" s="3">
        <v>569</v>
      </c>
      <c r="C160" s="1" t="s">
        <v>240</v>
      </c>
      <c r="D160" s="2">
        <v>42369</v>
      </c>
      <c r="E160" s="1" t="s">
        <v>241</v>
      </c>
      <c r="F160" s="2">
        <v>42383</v>
      </c>
      <c r="G160" s="77">
        <v>2908.48</v>
      </c>
      <c r="H160" s="77">
        <v>2908.48</v>
      </c>
      <c r="I160" s="77">
        <v>0</v>
      </c>
      <c r="J160" s="2">
        <v>42426</v>
      </c>
      <c r="K160" s="78">
        <v>30</v>
      </c>
      <c r="L160" s="2">
        <v>42370</v>
      </c>
      <c r="M160" s="2">
        <v>42735</v>
      </c>
      <c r="N160" s="77">
        <v>0</v>
      </c>
      <c r="P160" s="77">
        <v>0</v>
      </c>
      <c r="Q160" s="78">
        <f t="shared" si="16"/>
        <v>43</v>
      </c>
      <c r="R160" s="3" t="str">
        <f t="shared" si="17"/>
        <v>S</v>
      </c>
      <c r="S160" s="77">
        <f t="shared" si="18"/>
        <v>0</v>
      </c>
      <c r="T160" s="78">
        <f t="shared" si="19"/>
        <v>57</v>
      </c>
      <c r="U160" s="77">
        <f t="shared" si="20"/>
        <v>125064.64</v>
      </c>
      <c r="V160" s="77">
        <f t="shared" si="21"/>
        <v>165783.36</v>
      </c>
      <c r="W160" s="78">
        <f t="shared" si="22"/>
        <v>13</v>
      </c>
      <c r="X160" s="77">
        <f t="shared" si="23"/>
        <v>37810.24</v>
      </c>
      <c r="AH160" s="2"/>
      <c r="AQ160" s="2"/>
      <c r="AS160" s="2"/>
      <c r="AT160" s="2"/>
      <c r="BD160" s="1"/>
      <c r="BE160" s="2"/>
      <c r="BF160" s="1"/>
      <c r="BG160" s="2"/>
      <c r="BK160" s="2"/>
      <c r="BM160" s="2"/>
      <c r="BN160" s="2"/>
      <c r="BT160" s="2"/>
      <c r="BU160" s="2"/>
    </row>
    <row r="161" spans="1:73" ht="12.75">
      <c r="A161" s="3">
        <v>2016</v>
      </c>
      <c r="B161" s="3">
        <v>9749</v>
      </c>
      <c r="C161" s="1" t="s">
        <v>242</v>
      </c>
      <c r="D161" s="2">
        <v>41827</v>
      </c>
      <c r="E161" s="1" t="s">
        <v>243</v>
      </c>
      <c r="F161" s="2">
        <v>41831</v>
      </c>
      <c r="G161" s="77">
        <v>3625.63</v>
      </c>
      <c r="H161" s="77">
        <v>0</v>
      </c>
      <c r="I161" s="77">
        <v>0</v>
      </c>
      <c r="J161" s="2">
        <v>1</v>
      </c>
      <c r="K161" s="78">
        <v>30</v>
      </c>
      <c r="L161" s="2">
        <v>42370</v>
      </c>
      <c r="M161" s="2">
        <v>42735</v>
      </c>
      <c r="N161" s="77">
        <v>0</v>
      </c>
      <c r="P161" s="77">
        <v>0</v>
      </c>
      <c r="Q161" s="78">
        <f t="shared" si="16"/>
        <v>0</v>
      </c>
      <c r="R161" s="3" t="str">
        <f t="shared" si="17"/>
        <v>N</v>
      </c>
      <c r="S161" s="77">
        <f t="shared" si="18"/>
        <v>3625.63</v>
      </c>
      <c r="T161" s="78">
        <f t="shared" si="19"/>
        <v>0</v>
      </c>
      <c r="U161" s="77">
        <f t="shared" si="20"/>
        <v>0</v>
      </c>
      <c r="V161" s="77">
        <f t="shared" si="21"/>
        <v>0</v>
      </c>
      <c r="W161" s="78">
        <f t="shared" si="22"/>
        <v>0</v>
      </c>
      <c r="X161" s="77">
        <f t="shared" si="23"/>
        <v>0</v>
      </c>
      <c r="AH161" s="2"/>
      <c r="AQ161" s="2"/>
      <c r="AS161" s="2"/>
      <c r="AT161" s="2"/>
      <c r="BD161" s="1"/>
      <c r="BE161" s="2"/>
      <c r="BF161" s="1"/>
      <c r="BG161" s="2"/>
      <c r="BK161" s="2"/>
      <c r="BM161" s="2"/>
      <c r="BN161" s="2"/>
      <c r="BT161" s="2"/>
      <c r="BU161" s="2"/>
    </row>
    <row r="162" spans="1:73" ht="12.75">
      <c r="A162" s="3">
        <v>2016</v>
      </c>
      <c r="C162" s="1" t="s">
        <v>244</v>
      </c>
      <c r="D162" s="2">
        <v>41662</v>
      </c>
      <c r="E162" s="1" t="s">
        <v>245</v>
      </c>
      <c r="F162" s="2">
        <v>41677</v>
      </c>
      <c r="G162" s="77">
        <v>4611.6</v>
      </c>
      <c r="H162" s="77">
        <v>0</v>
      </c>
      <c r="I162" s="77">
        <v>0</v>
      </c>
      <c r="J162" s="2">
        <v>1</v>
      </c>
      <c r="K162" s="78">
        <v>30</v>
      </c>
      <c r="L162" s="2">
        <v>42370</v>
      </c>
      <c r="M162" s="2">
        <v>42735</v>
      </c>
      <c r="N162" s="77">
        <v>0</v>
      </c>
      <c r="P162" s="77">
        <v>0</v>
      </c>
      <c r="Q162" s="78">
        <f t="shared" si="16"/>
        <v>0</v>
      </c>
      <c r="R162" s="3" t="str">
        <f t="shared" si="17"/>
        <v>N</v>
      </c>
      <c r="S162" s="77">
        <f t="shared" si="18"/>
        <v>4611.6</v>
      </c>
      <c r="T162" s="78">
        <f t="shared" si="19"/>
        <v>0</v>
      </c>
      <c r="U162" s="77">
        <f t="shared" si="20"/>
        <v>0</v>
      </c>
      <c r="V162" s="77">
        <f t="shared" si="21"/>
        <v>0</v>
      </c>
      <c r="W162" s="78">
        <f t="shared" si="22"/>
        <v>0</v>
      </c>
      <c r="X162" s="77">
        <f t="shared" si="23"/>
        <v>0</v>
      </c>
      <c r="AH162" s="2"/>
      <c r="AQ162" s="2"/>
      <c r="AS162" s="2"/>
      <c r="AT162" s="2"/>
      <c r="BD162" s="1"/>
      <c r="BE162" s="2"/>
      <c r="BF162" s="1"/>
      <c r="BG162" s="2"/>
      <c r="BK162" s="2"/>
      <c r="BM162" s="2"/>
      <c r="BN162" s="2"/>
      <c r="BT162" s="2"/>
      <c r="BU162" s="2"/>
    </row>
    <row r="163" spans="1:73" ht="12.75">
      <c r="A163" s="3">
        <v>2016</v>
      </c>
      <c r="C163" s="1" t="s">
        <v>246</v>
      </c>
      <c r="D163" s="2">
        <v>38504</v>
      </c>
      <c r="E163" s="1" t="s">
        <v>65</v>
      </c>
      <c r="F163" s="2">
        <v>38523</v>
      </c>
      <c r="G163" s="77">
        <v>951.99</v>
      </c>
      <c r="H163" s="77">
        <v>0</v>
      </c>
      <c r="I163" s="77">
        <v>0</v>
      </c>
      <c r="J163" s="2">
        <v>1</v>
      </c>
      <c r="K163" s="78">
        <v>30</v>
      </c>
      <c r="L163" s="2">
        <v>42370</v>
      </c>
      <c r="M163" s="2">
        <v>42735</v>
      </c>
      <c r="N163" s="77">
        <v>0</v>
      </c>
      <c r="P163" s="77">
        <v>0</v>
      </c>
      <c r="Q163" s="78">
        <f t="shared" si="16"/>
        <v>0</v>
      </c>
      <c r="R163" s="3" t="str">
        <f t="shared" si="17"/>
        <v>N</v>
      </c>
      <c r="S163" s="77">
        <f t="shared" si="18"/>
        <v>951.99</v>
      </c>
      <c r="T163" s="78">
        <f t="shared" si="19"/>
        <v>0</v>
      </c>
      <c r="U163" s="77">
        <f t="shared" si="20"/>
        <v>0</v>
      </c>
      <c r="V163" s="77">
        <f t="shared" si="21"/>
        <v>0</v>
      </c>
      <c r="W163" s="78">
        <f t="shared" si="22"/>
        <v>0</v>
      </c>
      <c r="X163" s="77">
        <f t="shared" si="23"/>
        <v>0</v>
      </c>
      <c r="AH163" s="2"/>
      <c r="AQ163" s="2"/>
      <c r="AS163" s="2"/>
      <c r="AT163" s="2"/>
      <c r="BD163" s="1"/>
      <c r="BE163" s="2"/>
      <c r="BF163" s="1"/>
      <c r="BG163" s="2"/>
      <c r="BK163" s="2"/>
      <c r="BM163" s="2"/>
      <c r="BN163" s="2"/>
      <c r="BT163" s="2"/>
      <c r="BU163" s="2"/>
    </row>
    <row r="164" spans="1:73" ht="12.75">
      <c r="A164" s="3">
        <v>2016</v>
      </c>
      <c r="C164" s="1" t="s">
        <v>246</v>
      </c>
      <c r="D164" s="2">
        <v>38504</v>
      </c>
      <c r="E164" s="1" t="s">
        <v>247</v>
      </c>
      <c r="F164" s="2">
        <v>38523</v>
      </c>
      <c r="G164" s="77">
        <v>13728</v>
      </c>
      <c r="H164" s="77">
        <v>0</v>
      </c>
      <c r="I164" s="77">
        <v>0</v>
      </c>
      <c r="J164" s="2">
        <v>1</v>
      </c>
      <c r="K164" s="78">
        <v>30</v>
      </c>
      <c r="L164" s="2">
        <v>42370</v>
      </c>
      <c r="M164" s="2">
        <v>42735</v>
      </c>
      <c r="N164" s="77">
        <v>0</v>
      </c>
      <c r="P164" s="77">
        <v>0</v>
      </c>
      <c r="Q164" s="78">
        <f t="shared" si="16"/>
        <v>0</v>
      </c>
      <c r="R164" s="3" t="str">
        <f t="shared" si="17"/>
        <v>N</v>
      </c>
      <c r="S164" s="77">
        <f t="shared" si="18"/>
        <v>13728</v>
      </c>
      <c r="T164" s="78">
        <f t="shared" si="19"/>
        <v>0</v>
      </c>
      <c r="U164" s="77">
        <f t="shared" si="20"/>
        <v>0</v>
      </c>
      <c r="V164" s="77">
        <f t="shared" si="21"/>
        <v>0</v>
      </c>
      <c r="W164" s="78">
        <f t="shared" si="22"/>
        <v>0</v>
      </c>
      <c r="X164" s="77">
        <f t="shared" si="23"/>
        <v>0</v>
      </c>
      <c r="AH164" s="2"/>
      <c r="AQ164" s="2"/>
      <c r="AS164" s="2"/>
      <c r="AT164" s="2"/>
      <c r="BD164" s="1"/>
      <c r="BE164" s="2"/>
      <c r="BF164" s="1"/>
      <c r="BG164" s="2"/>
      <c r="BK164" s="2"/>
      <c r="BM164" s="2"/>
      <c r="BN164" s="2"/>
      <c r="BT164" s="2"/>
      <c r="BU164" s="2"/>
    </row>
    <row r="165" spans="1:73" ht="12.75">
      <c r="A165" s="3">
        <v>2016</v>
      </c>
      <c r="C165" s="1" t="s">
        <v>246</v>
      </c>
      <c r="D165" s="2">
        <v>39924</v>
      </c>
      <c r="E165" s="1" t="s">
        <v>248</v>
      </c>
      <c r="F165" s="2">
        <v>39931</v>
      </c>
      <c r="G165" s="77">
        <v>18595.2</v>
      </c>
      <c r="H165" s="77">
        <v>0</v>
      </c>
      <c r="I165" s="77">
        <v>0</v>
      </c>
      <c r="J165" s="2">
        <v>1</v>
      </c>
      <c r="K165" s="78">
        <v>30</v>
      </c>
      <c r="L165" s="2">
        <v>42370</v>
      </c>
      <c r="M165" s="2">
        <v>42735</v>
      </c>
      <c r="N165" s="77">
        <v>0</v>
      </c>
      <c r="P165" s="77">
        <v>0</v>
      </c>
      <c r="Q165" s="78">
        <f t="shared" si="16"/>
        <v>0</v>
      </c>
      <c r="R165" s="3" t="str">
        <f t="shared" si="17"/>
        <v>N</v>
      </c>
      <c r="S165" s="77">
        <f t="shared" si="18"/>
        <v>18595.2</v>
      </c>
      <c r="T165" s="78">
        <f t="shared" si="19"/>
        <v>0</v>
      </c>
      <c r="U165" s="77">
        <f t="shared" si="20"/>
        <v>0</v>
      </c>
      <c r="V165" s="77">
        <f t="shared" si="21"/>
        <v>0</v>
      </c>
      <c r="W165" s="78">
        <f t="shared" si="22"/>
        <v>0</v>
      </c>
      <c r="X165" s="77">
        <f t="shared" si="23"/>
        <v>0</v>
      </c>
      <c r="AH165" s="2"/>
      <c r="AQ165" s="2"/>
      <c r="AS165" s="2"/>
      <c r="AT165" s="2"/>
      <c r="BD165" s="1"/>
      <c r="BE165" s="2"/>
      <c r="BF165" s="1"/>
      <c r="BG165" s="2"/>
      <c r="BK165" s="2"/>
      <c r="BM165" s="2"/>
      <c r="BN165" s="2"/>
      <c r="BT165" s="2"/>
      <c r="BU165" s="2"/>
    </row>
    <row r="166" spans="1:73" ht="12.75">
      <c r="A166" s="3">
        <v>2016</v>
      </c>
      <c r="C166" s="1" t="s">
        <v>249</v>
      </c>
      <c r="D166" s="2">
        <v>37564</v>
      </c>
      <c r="E166" s="1" t="s">
        <v>250</v>
      </c>
      <c r="F166" s="2">
        <v>37571</v>
      </c>
      <c r="G166" s="77">
        <v>2644.25</v>
      </c>
      <c r="H166" s="77">
        <v>0</v>
      </c>
      <c r="I166" s="77">
        <v>0</v>
      </c>
      <c r="J166" s="2">
        <v>1</v>
      </c>
      <c r="K166" s="78">
        <v>30</v>
      </c>
      <c r="L166" s="2">
        <v>42370</v>
      </c>
      <c r="M166" s="2">
        <v>42735</v>
      </c>
      <c r="N166" s="77">
        <v>0</v>
      </c>
      <c r="P166" s="77">
        <v>0</v>
      </c>
      <c r="Q166" s="78">
        <f t="shared" si="16"/>
        <v>0</v>
      </c>
      <c r="R166" s="3" t="str">
        <f t="shared" si="17"/>
        <v>N</v>
      </c>
      <c r="S166" s="77">
        <f t="shared" si="18"/>
        <v>2644.25</v>
      </c>
      <c r="T166" s="78">
        <f t="shared" si="19"/>
        <v>0</v>
      </c>
      <c r="U166" s="77">
        <f t="shared" si="20"/>
        <v>0</v>
      </c>
      <c r="V166" s="77">
        <f t="shared" si="21"/>
        <v>0</v>
      </c>
      <c r="W166" s="78">
        <f t="shared" si="22"/>
        <v>0</v>
      </c>
      <c r="X166" s="77">
        <f t="shared" si="23"/>
        <v>0</v>
      </c>
      <c r="AH166" s="2"/>
      <c r="AQ166" s="2"/>
      <c r="AS166" s="2"/>
      <c r="AT166" s="2"/>
      <c r="BD166" s="1"/>
      <c r="BE166" s="2"/>
      <c r="BF166" s="1"/>
      <c r="BG166" s="2"/>
      <c r="BK166" s="2"/>
      <c r="BM166" s="2"/>
      <c r="BN166" s="2"/>
      <c r="BT166" s="2"/>
      <c r="BU166" s="2"/>
    </row>
    <row r="167" spans="1:73" ht="12.75">
      <c r="A167" s="3">
        <v>2016</v>
      </c>
      <c r="B167" s="3">
        <v>10133</v>
      </c>
      <c r="C167" s="1" t="s">
        <v>251</v>
      </c>
      <c r="D167" s="2">
        <v>42214</v>
      </c>
      <c r="E167" s="1" t="s">
        <v>252</v>
      </c>
      <c r="F167" s="2">
        <v>42584</v>
      </c>
      <c r="G167" s="77">
        <v>2180.8</v>
      </c>
      <c r="H167" s="77">
        <v>0</v>
      </c>
      <c r="I167" s="77">
        <v>2180.8</v>
      </c>
      <c r="J167" s="2">
        <v>1</v>
      </c>
      <c r="K167" s="78">
        <v>30</v>
      </c>
      <c r="L167" s="2">
        <v>42370</v>
      </c>
      <c r="M167" s="2">
        <v>42735</v>
      </c>
      <c r="N167" s="77">
        <v>0</v>
      </c>
      <c r="P167" s="77">
        <v>0</v>
      </c>
      <c r="Q167" s="78">
        <f t="shared" si="16"/>
        <v>0</v>
      </c>
      <c r="R167" s="3" t="str">
        <f t="shared" si="17"/>
        <v>N</v>
      </c>
      <c r="S167" s="77">
        <f t="shared" si="18"/>
        <v>0</v>
      </c>
      <c r="T167" s="78">
        <f t="shared" si="19"/>
        <v>0</v>
      </c>
      <c r="U167" s="77">
        <f t="shared" si="20"/>
        <v>0</v>
      </c>
      <c r="V167" s="77">
        <f t="shared" si="21"/>
        <v>0</v>
      </c>
      <c r="W167" s="78">
        <f t="shared" si="22"/>
        <v>0</v>
      </c>
      <c r="X167" s="77">
        <f t="shared" si="23"/>
        <v>0</v>
      </c>
      <c r="AH167" s="2"/>
      <c r="AQ167" s="2"/>
      <c r="AS167" s="2"/>
      <c r="AT167" s="2"/>
      <c r="BD167" s="1"/>
      <c r="BE167" s="2"/>
      <c r="BF167" s="1"/>
      <c r="BG167" s="2"/>
      <c r="BK167" s="2"/>
      <c r="BM167" s="2"/>
      <c r="BN167" s="2"/>
      <c r="BT167" s="2"/>
      <c r="BU167" s="2"/>
    </row>
    <row r="168" spans="1:73" ht="12.75">
      <c r="A168" s="3">
        <v>2016</v>
      </c>
      <c r="B168" s="3">
        <v>2486</v>
      </c>
      <c r="C168" s="1" t="s">
        <v>251</v>
      </c>
      <c r="D168" s="2">
        <v>42399</v>
      </c>
      <c r="E168" s="1" t="s">
        <v>253</v>
      </c>
      <c r="F168" s="2">
        <v>42423</v>
      </c>
      <c r="G168" s="77">
        <v>367.78</v>
      </c>
      <c r="H168" s="77">
        <v>367.78</v>
      </c>
      <c r="I168" s="77">
        <v>0</v>
      </c>
      <c r="J168" s="2">
        <v>42438</v>
      </c>
      <c r="K168" s="78">
        <v>30</v>
      </c>
      <c r="L168" s="2">
        <v>42370</v>
      </c>
      <c r="M168" s="2">
        <v>42735</v>
      </c>
      <c r="N168" s="77">
        <v>0</v>
      </c>
      <c r="P168" s="77">
        <v>0</v>
      </c>
      <c r="Q168" s="78">
        <f t="shared" si="16"/>
        <v>15</v>
      </c>
      <c r="R168" s="3" t="str">
        <f t="shared" si="17"/>
        <v>S</v>
      </c>
      <c r="S168" s="77">
        <f t="shared" si="18"/>
        <v>0</v>
      </c>
      <c r="T168" s="78">
        <f t="shared" si="19"/>
        <v>39</v>
      </c>
      <c r="U168" s="77">
        <f t="shared" si="20"/>
        <v>5516.7</v>
      </c>
      <c r="V168" s="77">
        <f t="shared" si="21"/>
        <v>14343.42</v>
      </c>
      <c r="W168" s="78">
        <f t="shared" si="22"/>
        <v>-15</v>
      </c>
      <c r="X168" s="77">
        <f t="shared" si="23"/>
        <v>-5516.7</v>
      </c>
      <c r="AH168" s="2"/>
      <c r="AQ168" s="2"/>
      <c r="AS168" s="2"/>
      <c r="AT168" s="2"/>
      <c r="BD168" s="1"/>
      <c r="BE168" s="2"/>
      <c r="BF168" s="1"/>
      <c r="BG168" s="2"/>
      <c r="BK168" s="2"/>
      <c r="BM168" s="2"/>
      <c r="BN168" s="2"/>
      <c r="BT168" s="2"/>
      <c r="BU168" s="2"/>
    </row>
    <row r="169" spans="1:73" ht="12.75">
      <c r="A169" s="3">
        <v>2016</v>
      </c>
      <c r="B169" s="3">
        <v>2318</v>
      </c>
      <c r="C169" s="1" t="s">
        <v>251</v>
      </c>
      <c r="D169" s="2">
        <v>42410</v>
      </c>
      <c r="E169" s="1" t="s">
        <v>254</v>
      </c>
      <c r="F169" s="2">
        <v>42419</v>
      </c>
      <c r="G169" s="77">
        <v>1950.62</v>
      </c>
      <c r="H169" s="77">
        <v>1950.62</v>
      </c>
      <c r="I169" s="77">
        <v>0</v>
      </c>
      <c r="J169" s="2">
        <v>42443</v>
      </c>
      <c r="K169" s="78">
        <v>30</v>
      </c>
      <c r="L169" s="2">
        <v>42370</v>
      </c>
      <c r="M169" s="2">
        <v>42735</v>
      </c>
      <c r="N169" s="77">
        <v>0</v>
      </c>
      <c r="P169" s="77">
        <v>0</v>
      </c>
      <c r="Q169" s="78">
        <f t="shared" si="16"/>
        <v>24</v>
      </c>
      <c r="R169" s="3" t="str">
        <f t="shared" si="17"/>
        <v>S</v>
      </c>
      <c r="S169" s="77">
        <f t="shared" si="18"/>
        <v>0</v>
      </c>
      <c r="T169" s="78">
        <f t="shared" si="19"/>
        <v>33</v>
      </c>
      <c r="U169" s="77">
        <f t="shared" si="20"/>
        <v>46814.88</v>
      </c>
      <c r="V169" s="77">
        <f t="shared" si="21"/>
        <v>64370.46</v>
      </c>
      <c r="W169" s="78">
        <f t="shared" si="22"/>
        <v>-6</v>
      </c>
      <c r="X169" s="77">
        <f t="shared" si="23"/>
        <v>-11703.72</v>
      </c>
      <c r="AH169" s="2"/>
      <c r="AQ169" s="2"/>
      <c r="AS169" s="2"/>
      <c r="AT169" s="2"/>
      <c r="BD169" s="1"/>
      <c r="BE169" s="2"/>
      <c r="BF169" s="1"/>
      <c r="BG169" s="2"/>
      <c r="BK169" s="2"/>
      <c r="BM169" s="2"/>
      <c r="BN169" s="2"/>
      <c r="BT169" s="2"/>
      <c r="BU169" s="2"/>
    </row>
    <row r="170" spans="1:73" ht="12.75">
      <c r="A170" s="3">
        <v>2016</v>
      </c>
      <c r="B170" s="3">
        <v>2676</v>
      </c>
      <c r="C170" s="1" t="s">
        <v>251</v>
      </c>
      <c r="D170" s="2">
        <v>42415</v>
      </c>
      <c r="E170" s="1" t="s">
        <v>255</v>
      </c>
      <c r="F170" s="2">
        <v>42425</v>
      </c>
      <c r="G170" s="77">
        <v>1869.41</v>
      </c>
      <c r="H170" s="77">
        <v>1869.41</v>
      </c>
      <c r="I170" s="77">
        <v>0</v>
      </c>
      <c r="J170" s="2">
        <v>42541</v>
      </c>
      <c r="K170" s="78">
        <v>30</v>
      </c>
      <c r="L170" s="2">
        <v>42370</v>
      </c>
      <c r="M170" s="2">
        <v>42735</v>
      </c>
      <c r="N170" s="77">
        <v>0</v>
      </c>
      <c r="P170" s="77">
        <v>0</v>
      </c>
      <c r="Q170" s="78">
        <f t="shared" si="16"/>
        <v>116</v>
      </c>
      <c r="R170" s="3" t="str">
        <f t="shared" si="17"/>
        <v>S</v>
      </c>
      <c r="S170" s="77">
        <f t="shared" si="18"/>
        <v>0</v>
      </c>
      <c r="T170" s="78">
        <f t="shared" si="19"/>
        <v>126</v>
      </c>
      <c r="U170" s="77">
        <f t="shared" si="20"/>
        <v>216851.56</v>
      </c>
      <c r="V170" s="77">
        <f t="shared" si="21"/>
        <v>235545.66</v>
      </c>
      <c r="W170" s="78">
        <f t="shared" si="22"/>
        <v>86</v>
      </c>
      <c r="X170" s="77">
        <f t="shared" si="23"/>
        <v>160769.26</v>
      </c>
      <c r="AH170" s="2"/>
      <c r="AQ170" s="2"/>
      <c r="AS170" s="2"/>
      <c r="AT170" s="2"/>
      <c r="BD170" s="1"/>
      <c r="BE170" s="2"/>
      <c r="BF170" s="1"/>
      <c r="BG170" s="2"/>
      <c r="BK170" s="2"/>
      <c r="BM170" s="2"/>
      <c r="BN170" s="2"/>
      <c r="BT170" s="2"/>
      <c r="BU170" s="2"/>
    </row>
    <row r="171" spans="1:73" ht="12.75">
      <c r="A171" s="3">
        <v>2016</v>
      </c>
      <c r="B171" s="3">
        <v>2955</v>
      </c>
      <c r="C171" s="1" t="s">
        <v>251</v>
      </c>
      <c r="D171" s="2">
        <v>42429</v>
      </c>
      <c r="E171" s="1" t="s">
        <v>256</v>
      </c>
      <c r="F171" s="2">
        <v>42431</v>
      </c>
      <c r="G171" s="77">
        <v>1127.08</v>
      </c>
      <c r="H171" s="77">
        <v>1127.08</v>
      </c>
      <c r="I171" s="77">
        <v>0</v>
      </c>
      <c r="J171" s="2">
        <v>42513</v>
      </c>
      <c r="K171" s="78">
        <v>30</v>
      </c>
      <c r="L171" s="2">
        <v>42370</v>
      </c>
      <c r="M171" s="2">
        <v>42735</v>
      </c>
      <c r="N171" s="77">
        <v>0</v>
      </c>
      <c r="P171" s="77">
        <v>0</v>
      </c>
      <c r="Q171" s="78">
        <f t="shared" si="16"/>
        <v>82</v>
      </c>
      <c r="R171" s="3" t="str">
        <f t="shared" si="17"/>
        <v>S</v>
      </c>
      <c r="S171" s="77">
        <f t="shared" si="18"/>
        <v>0</v>
      </c>
      <c r="T171" s="78">
        <f t="shared" si="19"/>
        <v>84</v>
      </c>
      <c r="U171" s="77">
        <f t="shared" si="20"/>
        <v>92420.56</v>
      </c>
      <c r="V171" s="77">
        <f t="shared" si="21"/>
        <v>94674.72</v>
      </c>
      <c r="W171" s="78">
        <f t="shared" si="22"/>
        <v>52</v>
      </c>
      <c r="X171" s="77">
        <f t="shared" si="23"/>
        <v>58608.16</v>
      </c>
      <c r="AH171" s="2"/>
      <c r="AQ171" s="2"/>
      <c r="AS171" s="2"/>
      <c r="AT171" s="2"/>
      <c r="BD171" s="1"/>
      <c r="BE171" s="2"/>
      <c r="BF171" s="1"/>
      <c r="BG171" s="2"/>
      <c r="BK171" s="2"/>
      <c r="BM171" s="2"/>
      <c r="BN171" s="2"/>
      <c r="BT171" s="2"/>
      <c r="BU171" s="2"/>
    </row>
    <row r="172" spans="1:73" ht="12.75">
      <c r="A172" s="3">
        <v>2016</v>
      </c>
      <c r="B172" s="3">
        <v>9625</v>
      </c>
      <c r="C172" s="1" t="s">
        <v>251</v>
      </c>
      <c r="D172" s="2">
        <v>42570</v>
      </c>
      <c r="E172" s="1" t="s">
        <v>257</v>
      </c>
      <c r="F172" s="2">
        <v>42572</v>
      </c>
      <c r="G172" s="77">
        <v>1039.6</v>
      </c>
      <c r="H172" s="77">
        <v>1039.6</v>
      </c>
      <c r="I172" s="77">
        <v>0</v>
      </c>
      <c r="J172" s="2">
        <v>42583</v>
      </c>
      <c r="K172" s="78">
        <v>30</v>
      </c>
      <c r="L172" s="2">
        <v>42370</v>
      </c>
      <c r="M172" s="2">
        <v>42735</v>
      </c>
      <c r="N172" s="77">
        <v>0</v>
      </c>
      <c r="P172" s="77">
        <v>0</v>
      </c>
      <c r="Q172" s="78">
        <f t="shared" si="16"/>
        <v>11</v>
      </c>
      <c r="R172" s="3" t="str">
        <f t="shared" si="17"/>
        <v>S</v>
      </c>
      <c r="S172" s="77">
        <f t="shared" si="18"/>
        <v>0</v>
      </c>
      <c r="T172" s="78">
        <f t="shared" si="19"/>
        <v>13</v>
      </c>
      <c r="U172" s="77">
        <f t="shared" si="20"/>
        <v>11435.6</v>
      </c>
      <c r="V172" s="77">
        <f t="shared" si="21"/>
        <v>13514.8</v>
      </c>
      <c r="W172" s="78">
        <f t="shared" si="22"/>
        <v>-19</v>
      </c>
      <c r="X172" s="77">
        <f t="shared" si="23"/>
        <v>-19752.4</v>
      </c>
      <c r="AH172" s="2"/>
      <c r="AQ172" s="2"/>
      <c r="AS172" s="2"/>
      <c r="AT172" s="2"/>
      <c r="BD172" s="1"/>
      <c r="BE172" s="2"/>
      <c r="BF172" s="1"/>
      <c r="BG172" s="2"/>
      <c r="BK172" s="2"/>
      <c r="BM172" s="2"/>
      <c r="BN172" s="2"/>
      <c r="BT172" s="2"/>
      <c r="BU172" s="2"/>
    </row>
    <row r="173" spans="1:73" ht="12.75">
      <c r="A173" s="3">
        <v>2016</v>
      </c>
      <c r="B173" s="3">
        <v>10143</v>
      </c>
      <c r="C173" s="1" t="s">
        <v>251</v>
      </c>
      <c r="D173" s="2">
        <v>42580</v>
      </c>
      <c r="E173" s="1" t="s">
        <v>258</v>
      </c>
      <c r="F173" s="2">
        <v>42584</v>
      </c>
      <c r="G173" s="77">
        <v>578.07</v>
      </c>
      <c r="H173" s="77">
        <v>578.07</v>
      </c>
      <c r="I173" s="77">
        <v>0</v>
      </c>
      <c r="J173" s="2">
        <v>42590</v>
      </c>
      <c r="K173" s="78">
        <v>30</v>
      </c>
      <c r="L173" s="2">
        <v>42370</v>
      </c>
      <c r="M173" s="2">
        <v>42735</v>
      </c>
      <c r="N173" s="77">
        <v>0</v>
      </c>
      <c r="P173" s="77">
        <v>0</v>
      </c>
      <c r="Q173" s="78">
        <f t="shared" si="16"/>
        <v>6</v>
      </c>
      <c r="R173" s="3" t="str">
        <f t="shared" si="17"/>
        <v>S</v>
      </c>
      <c r="S173" s="77">
        <f t="shared" si="18"/>
        <v>0</v>
      </c>
      <c r="T173" s="78">
        <f t="shared" si="19"/>
        <v>10</v>
      </c>
      <c r="U173" s="77">
        <f t="shared" si="20"/>
        <v>3468.42</v>
      </c>
      <c r="V173" s="77">
        <f t="shared" si="21"/>
        <v>5780.7</v>
      </c>
      <c r="W173" s="78">
        <f t="shared" si="22"/>
        <v>-24</v>
      </c>
      <c r="X173" s="77">
        <f t="shared" si="23"/>
        <v>-13873.68</v>
      </c>
      <c r="AH173" s="2"/>
      <c r="AQ173" s="2"/>
      <c r="AS173" s="2"/>
      <c r="AT173" s="2"/>
      <c r="BD173" s="1"/>
      <c r="BE173" s="2"/>
      <c r="BF173" s="1"/>
      <c r="BG173" s="2"/>
      <c r="BK173" s="2"/>
      <c r="BM173" s="2"/>
      <c r="BN173" s="2"/>
      <c r="BT173" s="2"/>
      <c r="BU173" s="2"/>
    </row>
    <row r="174" spans="1:73" ht="12.75">
      <c r="A174" s="3">
        <v>2016</v>
      </c>
      <c r="B174" s="3">
        <v>10227</v>
      </c>
      <c r="C174" s="1" t="s">
        <v>251</v>
      </c>
      <c r="D174" s="2">
        <v>42580</v>
      </c>
      <c r="E174" s="1" t="s">
        <v>259</v>
      </c>
      <c r="F174" s="2">
        <v>42586</v>
      </c>
      <c r="G174" s="77">
        <v>2331.15</v>
      </c>
      <c r="H174" s="77">
        <v>2331.15</v>
      </c>
      <c r="I174" s="77">
        <v>0</v>
      </c>
      <c r="J174" s="2">
        <v>42593</v>
      </c>
      <c r="K174" s="78">
        <v>30</v>
      </c>
      <c r="L174" s="2">
        <v>42370</v>
      </c>
      <c r="M174" s="2">
        <v>42735</v>
      </c>
      <c r="N174" s="77">
        <v>0</v>
      </c>
      <c r="P174" s="77">
        <v>0</v>
      </c>
      <c r="Q174" s="78">
        <f t="shared" si="16"/>
        <v>7</v>
      </c>
      <c r="R174" s="3" t="str">
        <f t="shared" si="17"/>
        <v>S</v>
      </c>
      <c r="S174" s="77">
        <f t="shared" si="18"/>
        <v>0</v>
      </c>
      <c r="T174" s="78">
        <f t="shared" si="19"/>
        <v>13</v>
      </c>
      <c r="U174" s="77">
        <f t="shared" si="20"/>
        <v>16318.05</v>
      </c>
      <c r="V174" s="77">
        <f t="shared" si="21"/>
        <v>30304.95</v>
      </c>
      <c r="W174" s="78">
        <f t="shared" si="22"/>
        <v>-23</v>
      </c>
      <c r="X174" s="77">
        <f t="shared" si="23"/>
        <v>-53616.45</v>
      </c>
      <c r="AH174" s="2"/>
      <c r="AQ174" s="2"/>
      <c r="AS174" s="2"/>
      <c r="AT174" s="2"/>
      <c r="BD174" s="1"/>
      <c r="BE174" s="2"/>
      <c r="BF174" s="1"/>
      <c r="BG174" s="2"/>
      <c r="BK174" s="2"/>
      <c r="BM174" s="2"/>
      <c r="BN174" s="2"/>
      <c r="BT174" s="2"/>
      <c r="BU174" s="2"/>
    </row>
    <row r="175" spans="1:73" ht="12.75">
      <c r="A175" s="3">
        <v>2016</v>
      </c>
      <c r="B175" s="3">
        <v>11465</v>
      </c>
      <c r="C175" s="1" t="s">
        <v>251</v>
      </c>
      <c r="D175" s="2">
        <v>42608</v>
      </c>
      <c r="E175" s="1" t="s">
        <v>260</v>
      </c>
      <c r="F175" s="2">
        <v>42614</v>
      </c>
      <c r="G175" s="77">
        <v>706.82</v>
      </c>
      <c r="H175" s="77">
        <v>706.82</v>
      </c>
      <c r="I175" s="77">
        <v>0</v>
      </c>
      <c r="J175" s="2">
        <v>42619</v>
      </c>
      <c r="K175" s="78">
        <v>30</v>
      </c>
      <c r="L175" s="2">
        <v>42370</v>
      </c>
      <c r="M175" s="2">
        <v>42735</v>
      </c>
      <c r="N175" s="77">
        <v>0</v>
      </c>
      <c r="P175" s="77">
        <v>0</v>
      </c>
      <c r="Q175" s="78">
        <f t="shared" si="16"/>
        <v>5</v>
      </c>
      <c r="R175" s="3" t="str">
        <f t="shared" si="17"/>
        <v>S</v>
      </c>
      <c r="S175" s="77">
        <f t="shared" si="18"/>
        <v>0</v>
      </c>
      <c r="T175" s="78">
        <f t="shared" si="19"/>
        <v>11</v>
      </c>
      <c r="U175" s="77">
        <f t="shared" si="20"/>
        <v>3534.1</v>
      </c>
      <c r="V175" s="77">
        <f t="shared" si="21"/>
        <v>7775.02</v>
      </c>
      <c r="W175" s="78">
        <f t="shared" si="22"/>
        <v>-25</v>
      </c>
      <c r="X175" s="77">
        <f t="shared" si="23"/>
        <v>-17670.5</v>
      </c>
      <c r="AH175" s="2"/>
      <c r="AQ175" s="2"/>
      <c r="AS175" s="2"/>
      <c r="AT175" s="2"/>
      <c r="BD175" s="1"/>
      <c r="BE175" s="2"/>
      <c r="BF175" s="1"/>
      <c r="BG175" s="2"/>
      <c r="BK175" s="2"/>
      <c r="BM175" s="2"/>
      <c r="BN175" s="2"/>
      <c r="BT175" s="2"/>
      <c r="BU175" s="2"/>
    </row>
    <row r="176" spans="1:73" ht="12.75">
      <c r="A176" s="3">
        <v>2016</v>
      </c>
      <c r="B176" s="3">
        <v>11972</v>
      </c>
      <c r="C176" s="1" t="s">
        <v>251</v>
      </c>
      <c r="D176" s="2">
        <v>42613</v>
      </c>
      <c r="E176" s="1" t="s">
        <v>261</v>
      </c>
      <c r="F176" s="2">
        <v>42625</v>
      </c>
      <c r="G176" s="77">
        <v>939.01</v>
      </c>
      <c r="H176" s="77">
        <v>939.01</v>
      </c>
      <c r="I176" s="77">
        <v>0</v>
      </c>
      <c r="J176" s="2">
        <v>42635</v>
      </c>
      <c r="K176" s="78">
        <v>30</v>
      </c>
      <c r="L176" s="2">
        <v>42370</v>
      </c>
      <c r="M176" s="2">
        <v>42735</v>
      </c>
      <c r="N176" s="77">
        <v>0</v>
      </c>
      <c r="P176" s="77">
        <v>0</v>
      </c>
      <c r="Q176" s="78">
        <f t="shared" si="16"/>
        <v>10</v>
      </c>
      <c r="R176" s="3" t="str">
        <f t="shared" si="17"/>
        <v>S</v>
      </c>
      <c r="S176" s="77">
        <f t="shared" si="18"/>
        <v>0</v>
      </c>
      <c r="T176" s="78">
        <f t="shared" si="19"/>
        <v>22</v>
      </c>
      <c r="U176" s="77">
        <f t="shared" si="20"/>
        <v>9390.1</v>
      </c>
      <c r="V176" s="77">
        <f t="shared" si="21"/>
        <v>20658.22</v>
      </c>
      <c r="W176" s="78">
        <f t="shared" si="22"/>
        <v>-20</v>
      </c>
      <c r="X176" s="77">
        <f t="shared" si="23"/>
        <v>-18780.2</v>
      </c>
      <c r="AH176" s="2"/>
      <c r="AQ176" s="2"/>
      <c r="AS176" s="2"/>
      <c r="AT176" s="2"/>
      <c r="BD176" s="1"/>
      <c r="BE176" s="2"/>
      <c r="BF176" s="1"/>
      <c r="BG176" s="2"/>
      <c r="BK176" s="2"/>
      <c r="BM176" s="2"/>
      <c r="BN176" s="2"/>
      <c r="BT176" s="2"/>
      <c r="BU176" s="2"/>
    </row>
    <row r="177" spans="1:73" ht="12.75">
      <c r="A177" s="3">
        <v>2016</v>
      </c>
      <c r="B177" s="3">
        <v>526</v>
      </c>
      <c r="C177" s="1" t="s">
        <v>251</v>
      </c>
      <c r="D177" s="2">
        <v>42368</v>
      </c>
      <c r="E177" s="1" t="s">
        <v>262</v>
      </c>
      <c r="F177" s="2">
        <v>42383</v>
      </c>
      <c r="G177" s="77">
        <v>1949.44</v>
      </c>
      <c r="H177" s="77">
        <v>1949.44</v>
      </c>
      <c r="I177" s="77">
        <v>0</v>
      </c>
      <c r="J177" s="2">
        <v>42423</v>
      </c>
      <c r="K177" s="78">
        <v>30</v>
      </c>
      <c r="L177" s="2">
        <v>42370</v>
      </c>
      <c r="M177" s="2">
        <v>42735</v>
      </c>
      <c r="N177" s="77">
        <v>0</v>
      </c>
      <c r="P177" s="77">
        <v>0</v>
      </c>
      <c r="Q177" s="78">
        <f t="shared" si="16"/>
        <v>40</v>
      </c>
      <c r="R177" s="3" t="str">
        <f t="shared" si="17"/>
        <v>S</v>
      </c>
      <c r="S177" s="77">
        <f t="shared" si="18"/>
        <v>0</v>
      </c>
      <c r="T177" s="78">
        <f t="shared" si="19"/>
        <v>55</v>
      </c>
      <c r="U177" s="77">
        <f t="shared" si="20"/>
        <v>77977.6</v>
      </c>
      <c r="V177" s="77">
        <f t="shared" si="21"/>
        <v>107219.2</v>
      </c>
      <c r="W177" s="78">
        <f t="shared" si="22"/>
        <v>10</v>
      </c>
      <c r="X177" s="77">
        <f t="shared" si="23"/>
        <v>19494.4</v>
      </c>
      <c r="AH177" s="2"/>
      <c r="AQ177" s="2"/>
      <c r="AS177" s="2"/>
      <c r="AT177" s="2"/>
      <c r="BD177" s="1"/>
      <c r="BE177" s="2"/>
      <c r="BF177" s="1"/>
      <c r="BG177" s="2"/>
      <c r="BK177" s="2"/>
      <c r="BM177" s="2"/>
      <c r="BN177" s="2"/>
      <c r="BT177" s="2"/>
      <c r="BU177" s="2"/>
    </row>
    <row r="178" spans="1:73" ht="12.75">
      <c r="A178" s="3">
        <v>2016</v>
      </c>
      <c r="B178" s="3">
        <v>9586</v>
      </c>
      <c r="C178" s="1" t="s">
        <v>263</v>
      </c>
      <c r="D178" s="2">
        <v>42570</v>
      </c>
      <c r="E178" s="1" t="s">
        <v>264</v>
      </c>
      <c r="F178" s="2">
        <v>42571</v>
      </c>
      <c r="G178" s="77">
        <v>1830</v>
      </c>
      <c r="H178" s="77">
        <v>1830</v>
      </c>
      <c r="I178" s="77">
        <v>0</v>
      </c>
      <c r="J178" s="2">
        <v>42573</v>
      </c>
      <c r="K178" s="78">
        <v>30</v>
      </c>
      <c r="L178" s="2">
        <v>42370</v>
      </c>
      <c r="M178" s="2">
        <v>42735</v>
      </c>
      <c r="N178" s="77">
        <v>0</v>
      </c>
      <c r="P178" s="77">
        <v>0</v>
      </c>
      <c r="Q178" s="78">
        <f t="shared" si="16"/>
        <v>2</v>
      </c>
      <c r="R178" s="3" t="str">
        <f t="shared" si="17"/>
        <v>S</v>
      </c>
      <c r="S178" s="77">
        <f t="shared" si="18"/>
        <v>0</v>
      </c>
      <c r="T178" s="78">
        <f t="shared" si="19"/>
        <v>3</v>
      </c>
      <c r="U178" s="77">
        <f t="shared" si="20"/>
        <v>3660</v>
      </c>
      <c r="V178" s="77">
        <f t="shared" si="21"/>
        <v>5490</v>
      </c>
      <c r="W178" s="78">
        <f t="shared" si="22"/>
        <v>-28</v>
      </c>
      <c r="X178" s="77">
        <f t="shared" si="23"/>
        <v>-51240</v>
      </c>
      <c r="AH178" s="2"/>
      <c r="AQ178" s="2"/>
      <c r="AS178" s="2"/>
      <c r="AT178" s="2"/>
      <c r="BD178" s="1"/>
      <c r="BE178" s="2"/>
      <c r="BF178" s="1"/>
      <c r="BG178" s="2"/>
      <c r="BK178" s="2"/>
      <c r="BM178" s="2"/>
      <c r="BN178" s="2"/>
      <c r="BT178" s="2"/>
      <c r="BU178" s="2"/>
    </row>
    <row r="179" spans="1:73" ht="12.75">
      <c r="A179" s="3">
        <v>2016</v>
      </c>
      <c r="C179" s="1" t="s">
        <v>265</v>
      </c>
      <c r="D179" s="2">
        <v>40928</v>
      </c>
      <c r="E179" s="1" t="s">
        <v>266</v>
      </c>
      <c r="F179" s="2">
        <v>41031</v>
      </c>
      <c r="G179" s="77">
        <v>180</v>
      </c>
      <c r="H179" s="77">
        <v>0</v>
      </c>
      <c r="I179" s="77">
        <v>0</v>
      </c>
      <c r="J179" s="2">
        <v>1</v>
      </c>
      <c r="K179" s="78">
        <v>30</v>
      </c>
      <c r="L179" s="2">
        <v>42370</v>
      </c>
      <c r="M179" s="2">
        <v>42735</v>
      </c>
      <c r="N179" s="77">
        <v>0</v>
      </c>
      <c r="P179" s="77">
        <v>0</v>
      </c>
      <c r="Q179" s="78">
        <f t="shared" si="16"/>
        <v>0</v>
      </c>
      <c r="R179" s="3" t="str">
        <f t="shared" si="17"/>
        <v>N</v>
      </c>
      <c r="S179" s="77">
        <f t="shared" si="18"/>
        <v>180</v>
      </c>
      <c r="T179" s="78">
        <f t="shared" si="19"/>
        <v>0</v>
      </c>
      <c r="U179" s="77">
        <f t="shared" si="20"/>
        <v>0</v>
      </c>
      <c r="V179" s="77">
        <f t="shared" si="21"/>
        <v>0</v>
      </c>
      <c r="W179" s="78">
        <f t="shared" si="22"/>
        <v>0</v>
      </c>
      <c r="X179" s="77">
        <f t="shared" si="23"/>
        <v>0</v>
      </c>
      <c r="AH179" s="2"/>
      <c r="AQ179" s="2"/>
      <c r="AS179" s="2"/>
      <c r="AT179" s="2"/>
      <c r="BD179" s="1"/>
      <c r="BE179" s="2"/>
      <c r="BF179" s="1"/>
      <c r="BG179" s="2"/>
      <c r="BK179" s="2"/>
      <c r="BM179" s="2"/>
      <c r="BN179" s="2"/>
      <c r="BT179" s="2"/>
      <c r="BU179" s="2"/>
    </row>
    <row r="180" spans="1:73" ht="12.75">
      <c r="A180" s="3">
        <v>2016</v>
      </c>
      <c r="B180" s="3">
        <v>2454</v>
      </c>
      <c r="C180" s="1" t="s">
        <v>265</v>
      </c>
      <c r="D180" s="2">
        <v>42401</v>
      </c>
      <c r="E180" s="1" t="s">
        <v>267</v>
      </c>
      <c r="F180" s="2">
        <v>42422</v>
      </c>
      <c r="G180" s="77">
        <v>180</v>
      </c>
      <c r="H180" s="77">
        <v>180</v>
      </c>
      <c r="I180" s="77">
        <v>0</v>
      </c>
      <c r="J180" s="2">
        <v>42522</v>
      </c>
      <c r="K180" s="78">
        <v>30</v>
      </c>
      <c r="L180" s="2">
        <v>42370</v>
      </c>
      <c r="M180" s="2">
        <v>42735</v>
      </c>
      <c r="N180" s="77">
        <v>0</v>
      </c>
      <c r="P180" s="77">
        <v>0</v>
      </c>
      <c r="Q180" s="78">
        <f t="shared" si="16"/>
        <v>100</v>
      </c>
      <c r="R180" s="3" t="str">
        <f t="shared" si="17"/>
        <v>S</v>
      </c>
      <c r="S180" s="77">
        <f t="shared" si="18"/>
        <v>0</v>
      </c>
      <c r="T180" s="78">
        <f t="shared" si="19"/>
        <v>121</v>
      </c>
      <c r="U180" s="77">
        <f t="shared" si="20"/>
        <v>18000</v>
      </c>
      <c r="V180" s="77">
        <f t="shared" si="21"/>
        <v>21780</v>
      </c>
      <c r="W180" s="78">
        <f t="shared" si="22"/>
        <v>70</v>
      </c>
      <c r="X180" s="77">
        <f t="shared" si="23"/>
        <v>12600</v>
      </c>
      <c r="AH180" s="2"/>
      <c r="AQ180" s="2"/>
      <c r="AS180" s="2"/>
      <c r="AT180" s="2"/>
      <c r="BD180" s="1"/>
      <c r="BE180" s="2"/>
      <c r="BF180" s="1"/>
      <c r="BG180" s="2"/>
      <c r="BK180" s="2"/>
      <c r="BM180" s="2"/>
      <c r="BN180" s="2"/>
      <c r="BT180" s="2"/>
      <c r="BU180" s="2"/>
    </row>
    <row r="181" spans="1:73" ht="12.75">
      <c r="A181" s="3">
        <v>2016</v>
      </c>
      <c r="C181" s="1" t="s">
        <v>265</v>
      </c>
      <c r="D181" s="2">
        <v>40819</v>
      </c>
      <c r="E181" s="1" t="s">
        <v>268</v>
      </c>
      <c r="F181" s="2">
        <v>40855</v>
      </c>
      <c r="G181" s="77">
        <v>180</v>
      </c>
      <c r="H181" s="77">
        <v>0</v>
      </c>
      <c r="I181" s="77">
        <v>0</v>
      </c>
      <c r="J181" s="2">
        <v>1</v>
      </c>
      <c r="K181" s="78">
        <v>30</v>
      </c>
      <c r="L181" s="2">
        <v>42370</v>
      </c>
      <c r="M181" s="2">
        <v>42735</v>
      </c>
      <c r="N181" s="77">
        <v>0</v>
      </c>
      <c r="P181" s="77">
        <v>0</v>
      </c>
      <c r="Q181" s="78">
        <f t="shared" si="16"/>
        <v>0</v>
      </c>
      <c r="R181" s="3" t="str">
        <f t="shared" si="17"/>
        <v>N</v>
      </c>
      <c r="S181" s="77">
        <f t="shared" si="18"/>
        <v>180</v>
      </c>
      <c r="T181" s="78">
        <f t="shared" si="19"/>
        <v>0</v>
      </c>
      <c r="U181" s="77">
        <f t="shared" si="20"/>
        <v>0</v>
      </c>
      <c r="V181" s="77">
        <f t="shared" si="21"/>
        <v>0</v>
      </c>
      <c r="W181" s="78">
        <f t="shared" si="22"/>
        <v>0</v>
      </c>
      <c r="X181" s="77">
        <f t="shared" si="23"/>
        <v>0</v>
      </c>
      <c r="AH181" s="2"/>
      <c r="AQ181" s="2"/>
      <c r="AS181" s="2"/>
      <c r="AT181" s="2"/>
      <c r="BD181" s="1"/>
      <c r="BE181" s="2"/>
      <c r="BF181" s="1"/>
      <c r="BG181" s="2"/>
      <c r="BK181" s="2"/>
      <c r="BM181" s="2"/>
      <c r="BN181" s="2"/>
      <c r="BT181" s="2"/>
      <c r="BU181" s="2"/>
    </row>
    <row r="182" spans="1:73" ht="12.75">
      <c r="A182" s="3">
        <v>2016</v>
      </c>
      <c r="C182" s="1" t="s">
        <v>265</v>
      </c>
      <c r="D182" s="2">
        <v>41166</v>
      </c>
      <c r="E182" s="1" t="s">
        <v>269</v>
      </c>
      <c r="F182" s="2">
        <v>41232</v>
      </c>
      <c r="G182" s="77">
        <v>100</v>
      </c>
      <c r="H182" s="77">
        <v>0</v>
      </c>
      <c r="I182" s="77">
        <v>0</v>
      </c>
      <c r="J182" s="2">
        <v>1</v>
      </c>
      <c r="K182" s="78">
        <v>30</v>
      </c>
      <c r="L182" s="2">
        <v>42370</v>
      </c>
      <c r="M182" s="2">
        <v>42735</v>
      </c>
      <c r="N182" s="77">
        <v>0</v>
      </c>
      <c r="P182" s="77">
        <v>0</v>
      </c>
      <c r="Q182" s="78">
        <f t="shared" si="16"/>
        <v>0</v>
      </c>
      <c r="R182" s="3" t="str">
        <f t="shared" si="17"/>
        <v>N</v>
      </c>
      <c r="S182" s="77">
        <f t="shared" si="18"/>
        <v>100</v>
      </c>
      <c r="T182" s="78">
        <f t="shared" si="19"/>
        <v>0</v>
      </c>
      <c r="U182" s="77">
        <f t="shared" si="20"/>
        <v>0</v>
      </c>
      <c r="V182" s="77">
        <f t="shared" si="21"/>
        <v>0</v>
      </c>
      <c r="W182" s="78">
        <f t="shared" si="22"/>
        <v>0</v>
      </c>
      <c r="X182" s="77">
        <f t="shared" si="23"/>
        <v>0</v>
      </c>
      <c r="AH182" s="2"/>
      <c r="AQ182" s="2"/>
      <c r="AS182" s="2"/>
      <c r="AT182" s="2"/>
      <c r="BD182" s="1"/>
      <c r="BE182" s="2"/>
      <c r="BF182" s="1"/>
      <c r="BG182" s="2"/>
      <c r="BK182" s="2"/>
      <c r="BM182" s="2"/>
      <c r="BN182" s="2"/>
      <c r="BT182" s="2"/>
      <c r="BU182" s="2"/>
    </row>
    <row r="183" spans="1:73" ht="12.75">
      <c r="A183" s="3">
        <v>2016</v>
      </c>
      <c r="C183" s="1" t="s">
        <v>270</v>
      </c>
      <c r="D183" s="2">
        <v>38540</v>
      </c>
      <c r="E183" s="1" t="s">
        <v>271</v>
      </c>
      <c r="F183" s="2">
        <v>38555</v>
      </c>
      <c r="G183" s="77">
        <v>24975.45</v>
      </c>
      <c r="H183" s="77">
        <v>0</v>
      </c>
      <c r="I183" s="77">
        <v>0</v>
      </c>
      <c r="J183" s="2">
        <v>1</v>
      </c>
      <c r="K183" s="78">
        <v>30</v>
      </c>
      <c r="L183" s="2">
        <v>42370</v>
      </c>
      <c r="M183" s="2">
        <v>42735</v>
      </c>
      <c r="N183" s="77">
        <v>0</v>
      </c>
      <c r="P183" s="77">
        <v>0</v>
      </c>
      <c r="Q183" s="78">
        <f t="shared" si="16"/>
        <v>0</v>
      </c>
      <c r="R183" s="3" t="str">
        <f t="shared" si="17"/>
        <v>N</v>
      </c>
      <c r="S183" s="77">
        <f t="shared" si="18"/>
        <v>24975.45</v>
      </c>
      <c r="T183" s="78">
        <f t="shared" si="19"/>
        <v>0</v>
      </c>
      <c r="U183" s="77">
        <f t="shared" si="20"/>
        <v>0</v>
      </c>
      <c r="V183" s="77">
        <f t="shared" si="21"/>
        <v>0</v>
      </c>
      <c r="W183" s="78">
        <f t="shared" si="22"/>
        <v>0</v>
      </c>
      <c r="X183" s="77">
        <f t="shared" si="23"/>
        <v>0</v>
      </c>
      <c r="AH183" s="2"/>
      <c r="AQ183" s="2"/>
      <c r="AS183" s="2"/>
      <c r="AT183" s="2"/>
      <c r="BD183" s="1"/>
      <c r="BE183" s="2"/>
      <c r="BF183" s="1"/>
      <c r="BG183" s="2"/>
      <c r="BK183" s="2"/>
      <c r="BM183" s="2"/>
      <c r="BN183" s="2"/>
      <c r="BT183" s="2"/>
      <c r="BU183" s="2"/>
    </row>
    <row r="184" spans="1:73" ht="12.75">
      <c r="A184" s="3">
        <v>2016</v>
      </c>
      <c r="C184" s="1" t="s">
        <v>272</v>
      </c>
      <c r="D184" s="2">
        <v>38457</v>
      </c>
      <c r="E184" s="1" t="s">
        <v>273</v>
      </c>
      <c r="F184" s="2">
        <v>38490</v>
      </c>
      <c r="G184" s="77">
        <v>13</v>
      </c>
      <c r="H184" s="77">
        <v>0</v>
      </c>
      <c r="I184" s="77">
        <v>0</v>
      </c>
      <c r="J184" s="2">
        <v>1</v>
      </c>
      <c r="K184" s="78">
        <v>30</v>
      </c>
      <c r="L184" s="2">
        <v>42370</v>
      </c>
      <c r="M184" s="2">
        <v>42735</v>
      </c>
      <c r="N184" s="77">
        <v>0</v>
      </c>
      <c r="P184" s="77">
        <v>0</v>
      </c>
      <c r="Q184" s="78">
        <f t="shared" si="16"/>
        <v>0</v>
      </c>
      <c r="R184" s="3" t="str">
        <f t="shared" si="17"/>
        <v>N</v>
      </c>
      <c r="S184" s="77">
        <f t="shared" si="18"/>
        <v>13</v>
      </c>
      <c r="T184" s="78">
        <f t="shared" si="19"/>
        <v>0</v>
      </c>
      <c r="U184" s="77">
        <f t="shared" si="20"/>
        <v>0</v>
      </c>
      <c r="V184" s="77">
        <f t="shared" si="21"/>
        <v>0</v>
      </c>
      <c r="W184" s="78">
        <f t="shared" si="22"/>
        <v>0</v>
      </c>
      <c r="X184" s="77">
        <f t="shared" si="23"/>
        <v>0</v>
      </c>
      <c r="AH184" s="2"/>
      <c r="AQ184" s="2"/>
      <c r="AS184" s="2"/>
      <c r="AT184" s="2"/>
      <c r="BD184" s="1"/>
      <c r="BE184" s="2"/>
      <c r="BF184" s="1"/>
      <c r="BG184" s="2"/>
      <c r="BK184" s="2"/>
      <c r="BM184" s="2"/>
      <c r="BN184" s="2"/>
      <c r="BT184" s="2"/>
      <c r="BU184" s="2"/>
    </row>
    <row r="185" spans="1:73" ht="12.75">
      <c r="A185" s="3">
        <v>2016</v>
      </c>
      <c r="C185" s="1" t="s">
        <v>272</v>
      </c>
      <c r="D185" s="2">
        <v>37894</v>
      </c>
      <c r="E185" s="1" t="s">
        <v>274</v>
      </c>
      <c r="F185" s="2">
        <v>37952</v>
      </c>
      <c r="G185" s="77">
        <v>2.79</v>
      </c>
      <c r="H185" s="77">
        <v>0</v>
      </c>
      <c r="I185" s="77">
        <v>0</v>
      </c>
      <c r="J185" s="2">
        <v>1</v>
      </c>
      <c r="K185" s="78">
        <v>30</v>
      </c>
      <c r="L185" s="2">
        <v>42370</v>
      </c>
      <c r="M185" s="2">
        <v>42735</v>
      </c>
      <c r="N185" s="77">
        <v>0</v>
      </c>
      <c r="P185" s="77">
        <v>0</v>
      </c>
      <c r="Q185" s="78">
        <f t="shared" si="16"/>
        <v>0</v>
      </c>
      <c r="R185" s="3" t="str">
        <f t="shared" si="17"/>
        <v>N</v>
      </c>
      <c r="S185" s="77">
        <f t="shared" si="18"/>
        <v>2.79</v>
      </c>
      <c r="T185" s="78">
        <f t="shared" si="19"/>
        <v>0</v>
      </c>
      <c r="U185" s="77">
        <f t="shared" si="20"/>
        <v>0</v>
      </c>
      <c r="V185" s="77">
        <f t="shared" si="21"/>
        <v>0</v>
      </c>
      <c r="W185" s="78">
        <f t="shared" si="22"/>
        <v>0</v>
      </c>
      <c r="X185" s="77">
        <f t="shared" si="23"/>
        <v>0</v>
      </c>
      <c r="AH185" s="2"/>
      <c r="AQ185" s="2"/>
      <c r="AS185" s="2"/>
      <c r="AT185" s="2"/>
      <c r="BD185" s="1"/>
      <c r="BE185" s="2"/>
      <c r="BF185" s="1"/>
      <c r="BG185" s="2"/>
      <c r="BK185" s="2"/>
      <c r="BM185" s="2"/>
      <c r="BN185" s="2"/>
      <c r="BT185" s="2"/>
      <c r="BU185" s="2"/>
    </row>
    <row r="186" spans="1:73" ht="12.75">
      <c r="A186" s="3">
        <v>2016</v>
      </c>
      <c r="C186" s="1" t="s">
        <v>272</v>
      </c>
      <c r="D186" s="2">
        <v>38625</v>
      </c>
      <c r="E186" s="1" t="s">
        <v>275</v>
      </c>
      <c r="F186" s="2">
        <v>38658</v>
      </c>
      <c r="G186" s="77">
        <v>18508.58</v>
      </c>
      <c r="H186" s="77">
        <v>0</v>
      </c>
      <c r="I186" s="77">
        <v>0</v>
      </c>
      <c r="J186" s="2">
        <v>1</v>
      </c>
      <c r="K186" s="78">
        <v>30</v>
      </c>
      <c r="L186" s="2">
        <v>42370</v>
      </c>
      <c r="M186" s="2">
        <v>42735</v>
      </c>
      <c r="N186" s="77">
        <v>0</v>
      </c>
      <c r="P186" s="77">
        <v>0</v>
      </c>
      <c r="Q186" s="78">
        <f t="shared" si="16"/>
        <v>0</v>
      </c>
      <c r="R186" s="3" t="str">
        <f t="shared" si="17"/>
        <v>N</v>
      </c>
      <c r="S186" s="77">
        <f t="shared" si="18"/>
        <v>18508.58</v>
      </c>
      <c r="T186" s="78">
        <f t="shared" si="19"/>
        <v>0</v>
      </c>
      <c r="U186" s="77">
        <f t="shared" si="20"/>
        <v>0</v>
      </c>
      <c r="V186" s="77">
        <f t="shared" si="21"/>
        <v>0</v>
      </c>
      <c r="W186" s="78">
        <f t="shared" si="22"/>
        <v>0</v>
      </c>
      <c r="X186" s="77">
        <f t="shared" si="23"/>
        <v>0</v>
      </c>
      <c r="AH186" s="2"/>
      <c r="AQ186" s="2"/>
      <c r="AS186" s="2"/>
      <c r="AT186" s="2"/>
      <c r="BD186" s="1"/>
      <c r="BE186" s="2"/>
      <c r="BF186" s="1"/>
      <c r="BG186" s="2"/>
      <c r="BK186" s="2"/>
      <c r="BM186" s="2"/>
      <c r="BN186" s="2"/>
      <c r="BT186" s="2"/>
      <c r="BU186" s="2"/>
    </row>
    <row r="187" spans="1:73" ht="12.75">
      <c r="A187" s="3">
        <v>2016</v>
      </c>
      <c r="C187" s="1" t="s">
        <v>272</v>
      </c>
      <c r="D187" s="2">
        <v>38594</v>
      </c>
      <c r="E187" s="1" t="s">
        <v>276</v>
      </c>
      <c r="F187" s="2">
        <v>38611</v>
      </c>
      <c r="G187" s="77">
        <v>36</v>
      </c>
      <c r="H187" s="77">
        <v>0</v>
      </c>
      <c r="I187" s="77">
        <v>0</v>
      </c>
      <c r="J187" s="2">
        <v>1</v>
      </c>
      <c r="K187" s="78">
        <v>30</v>
      </c>
      <c r="L187" s="2">
        <v>42370</v>
      </c>
      <c r="M187" s="2">
        <v>42735</v>
      </c>
      <c r="N187" s="77">
        <v>0</v>
      </c>
      <c r="P187" s="77">
        <v>0</v>
      </c>
      <c r="Q187" s="78">
        <f t="shared" si="16"/>
        <v>0</v>
      </c>
      <c r="R187" s="3" t="str">
        <f t="shared" si="17"/>
        <v>N</v>
      </c>
      <c r="S187" s="77">
        <f t="shared" si="18"/>
        <v>36</v>
      </c>
      <c r="T187" s="78">
        <f t="shared" si="19"/>
        <v>0</v>
      </c>
      <c r="U187" s="77">
        <f t="shared" si="20"/>
        <v>0</v>
      </c>
      <c r="V187" s="77">
        <f t="shared" si="21"/>
        <v>0</v>
      </c>
      <c r="W187" s="78">
        <f t="shared" si="22"/>
        <v>0</v>
      </c>
      <c r="X187" s="77">
        <f t="shared" si="23"/>
        <v>0</v>
      </c>
      <c r="AH187" s="2"/>
      <c r="AQ187" s="2"/>
      <c r="AS187" s="2"/>
      <c r="AT187" s="2"/>
      <c r="BD187" s="1"/>
      <c r="BE187" s="2"/>
      <c r="BF187" s="1"/>
      <c r="BG187" s="2"/>
      <c r="BK187" s="2"/>
      <c r="BM187" s="2"/>
      <c r="BN187" s="2"/>
      <c r="BT187" s="2"/>
      <c r="BU187" s="2"/>
    </row>
    <row r="188" spans="1:73" ht="12.75">
      <c r="A188" s="3">
        <v>2016</v>
      </c>
      <c r="C188" s="1" t="s">
        <v>277</v>
      </c>
      <c r="D188" s="2">
        <v>40206</v>
      </c>
      <c r="E188" s="1" t="s">
        <v>278</v>
      </c>
      <c r="F188" s="2">
        <v>40212</v>
      </c>
      <c r="G188" s="77">
        <v>180</v>
      </c>
      <c r="H188" s="77">
        <v>0</v>
      </c>
      <c r="I188" s="77">
        <v>0</v>
      </c>
      <c r="J188" s="2">
        <v>1</v>
      </c>
      <c r="K188" s="78">
        <v>30</v>
      </c>
      <c r="L188" s="2">
        <v>42370</v>
      </c>
      <c r="M188" s="2">
        <v>42735</v>
      </c>
      <c r="N188" s="77">
        <v>0</v>
      </c>
      <c r="P188" s="77">
        <v>0</v>
      </c>
      <c r="Q188" s="78">
        <f t="shared" si="16"/>
        <v>0</v>
      </c>
      <c r="R188" s="3" t="str">
        <f t="shared" si="17"/>
        <v>N</v>
      </c>
      <c r="S188" s="77">
        <f t="shared" si="18"/>
        <v>180</v>
      </c>
      <c r="T188" s="78">
        <f t="shared" si="19"/>
        <v>0</v>
      </c>
      <c r="U188" s="77">
        <f t="shared" si="20"/>
        <v>0</v>
      </c>
      <c r="V188" s="77">
        <f t="shared" si="21"/>
        <v>0</v>
      </c>
      <c r="W188" s="78">
        <f t="shared" si="22"/>
        <v>0</v>
      </c>
      <c r="X188" s="77">
        <f t="shared" si="23"/>
        <v>0</v>
      </c>
      <c r="AH188" s="2"/>
      <c r="AQ188" s="2"/>
      <c r="AS188" s="2"/>
      <c r="AT188" s="2"/>
      <c r="BD188" s="1"/>
      <c r="BE188" s="2"/>
      <c r="BF188" s="1"/>
      <c r="BG188" s="2"/>
      <c r="BK188" s="2"/>
      <c r="BM188" s="2"/>
      <c r="BN188" s="2"/>
      <c r="BT188" s="2"/>
      <c r="BU188" s="2"/>
    </row>
    <row r="189" spans="1:73" ht="12.75">
      <c r="A189" s="3">
        <v>2016</v>
      </c>
      <c r="C189" s="1" t="s">
        <v>277</v>
      </c>
      <c r="D189" s="2">
        <v>40093</v>
      </c>
      <c r="E189" s="1" t="s">
        <v>279</v>
      </c>
      <c r="F189" s="2">
        <v>40098</v>
      </c>
      <c r="G189" s="77">
        <v>100</v>
      </c>
      <c r="H189" s="77">
        <v>0</v>
      </c>
      <c r="I189" s="77">
        <v>0</v>
      </c>
      <c r="J189" s="2">
        <v>1</v>
      </c>
      <c r="K189" s="78">
        <v>30</v>
      </c>
      <c r="L189" s="2">
        <v>42370</v>
      </c>
      <c r="M189" s="2">
        <v>42735</v>
      </c>
      <c r="N189" s="77">
        <v>0</v>
      </c>
      <c r="P189" s="77">
        <v>0</v>
      </c>
      <c r="Q189" s="78">
        <f t="shared" si="16"/>
        <v>0</v>
      </c>
      <c r="R189" s="3" t="str">
        <f t="shared" si="17"/>
        <v>N</v>
      </c>
      <c r="S189" s="77">
        <f t="shared" si="18"/>
        <v>100</v>
      </c>
      <c r="T189" s="78">
        <f t="shared" si="19"/>
        <v>0</v>
      </c>
      <c r="U189" s="77">
        <f t="shared" si="20"/>
        <v>0</v>
      </c>
      <c r="V189" s="77">
        <f t="shared" si="21"/>
        <v>0</v>
      </c>
      <c r="W189" s="78">
        <f t="shared" si="22"/>
        <v>0</v>
      </c>
      <c r="X189" s="77">
        <f t="shared" si="23"/>
        <v>0</v>
      </c>
      <c r="AH189" s="2"/>
      <c r="AQ189" s="2"/>
      <c r="AS189" s="2"/>
      <c r="AT189" s="2"/>
      <c r="BD189" s="1"/>
      <c r="BE189" s="2"/>
      <c r="BF189" s="1"/>
      <c r="BG189" s="2"/>
      <c r="BK189" s="2"/>
      <c r="BM189" s="2"/>
      <c r="BN189" s="2"/>
      <c r="BT189" s="2"/>
      <c r="BU189" s="2"/>
    </row>
    <row r="190" spans="1:73" ht="12.75">
      <c r="A190" s="3">
        <v>2016</v>
      </c>
      <c r="C190" s="1" t="s">
        <v>277</v>
      </c>
      <c r="D190" s="2">
        <v>40135</v>
      </c>
      <c r="E190" s="1" t="s">
        <v>139</v>
      </c>
      <c r="F190" s="2">
        <v>40141</v>
      </c>
      <c r="G190" s="77">
        <v>130</v>
      </c>
      <c r="H190" s="77">
        <v>0</v>
      </c>
      <c r="I190" s="77">
        <v>0</v>
      </c>
      <c r="J190" s="2">
        <v>1</v>
      </c>
      <c r="K190" s="78">
        <v>30</v>
      </c>
      <c r="L190" s="2">
        <v>42370</v>
      </c>
      <c r="M190" s="2">
        <v>42735</v>
      </c>
      <c r="N190" s="77">
        <v>0</v>
      </c>
      <c r="P190" s="77">
        <v>0</v>
      </c>
      <c r="Q190" s="78">
        <f t="shared" si="16"/>
        <v>0</v>
      </c>
      <c r="R190" s="3" t="str">
        <f t="shared" si="17"/>
        <v>N</v>
      </c>
      <c r="S190" s="77">
        <f t="shared" si="18"/>
        <v>130</v>
      </c>
      <c r="T190" s="78">
        <f t="shared" si="19"/>
        <v>0</v>
      </c>
      <c r="U190" s="77">
        <f t="shared" si="20"/>
        <v>0</v>
      </c>
      <c r="V190" s="77">
        <f t="shared" si="21"/>
        <v>0</v>
      </c>
      <c r="W190" s="78">
        <f t="shared" si="22"/>
        <v>0</v>
      </c>
      <c r="X190" s="77">
        <f t="shared" si="23"/>
        <v>0</v>
      </c>
      <c r="AH190" s="2"/>
      <c r="AQ190" s="2"/>
      <c r="AS190" s="2"/>
      <c r="AT190" s="2"/>
      <c r="BD190" s="1"/>
      <c r="BE190" s="2"/>
      <c r="BF190" s="1"/>
      <c r="BG190" s="2"/>
      <c r="BK190" s="2"/>
      <c r="BM190" s="2"/>
      <c r="BN190" s="2"/>
      <c r="BT190" s="2"/>
      <c r="BU190" s="2"/>
    </row>
    <row r="191" spans="1:73" ht="12.75">
      <c r="A191" s="3">
        <v>2016</v>
      </c>
      <c r="C191" s="1" t="s">
        <v>280</v>
      </c>
      <c r="D191" s="2">
        <v>39564</v>
      </c>
      <c r="E191" s="1" t="s">
        <v>146</v>
      </c>
      <c r="F191" s="2">
        <v>39587</v>
      </c>
      <c r="G191" s="77">
        <v>0.7</v>
      </c>
      <c r="H191" s="77">
        <v>0</v>
      </c>
      <c r="I191" s="77">
        <v>0</v>
      </c>
      <c r="J191" s="2">
        <v>1</v>
      </c>
      <c r="K191" s="78">
        <v>30</v>
      </c>
      <c r="L191" s="2">
        <v>42370</v>
      </c>
      <c r="M191" s="2">
        <v>42735</v>
      </c>
      <c r="N191" s="77">
        <v>0</v>
      </c>
      <c r="P191" s="77">
        <v>0</v>
      </c>
      <c r="Q191" s="78">
        <f t="shared" si="16"/>
        <v>0</v>
      </c>
      <c r="R191" s="3" t="str">
        <f t="shared" si="17"/>
        <v>N</v>
      </c>
      <c r="S191" s="77">
        <f t="shared" si="18"/>
        <v>0.7</v>
      </c>
      <c r="T191" s="78">
        <f t="shared" si="19"/>
        <v>0</v>
      </c>
      <c r="U191" s="77">
        <f t="shared" si="20"/>
        <v>0</v>
      </c>
      <c r="V191" s="77">
        <f t="shared" si="21"/>
        <v>0</v>
      </c>
      <c r="W191" s="78">
        <f t="shared" si="22"/>
        <v>0</v>
      </c>
      <c r="X191" s="77">
        <f t="shared" si="23"/>
        <v>0</v>
      </c>
      <c r="AH191" s="2"/>
      <c r="AQ191" s="2"/>
      <c r="AS191" s="2"/>
      <c r="AT191" s="2"/>
      <c r="BD191" s="1"/>
      <c r="BE191" s="2"/>
      <c r="BF191" s="1"/>
      <c r="BG191" s="2"/>
      <c r="BK191" s="2"/>
      <c r="BM191" s="2"/>
      <c r="BN191" s="2"/>
      <c r="BT191" s="2"/>
      <c r="BU191" s="2"/>
    </row>
    <row r="192" spans="1:73" ht="12.75">
      <c r="A192" s="3">
        <v>2016</v>
      </c>
      <c r="B192" s="3">
        <v>669</v>
      </c>
      <c r="C192" s="1" t="s">
        <v>281</v>
      </c>
      <c r="D192" s="2">
        <v>42385</v>
      </c>
      <c r="E192" s="1" t="s">
        <v>282</v>
      </c>
      <c r="F192" s="2">
        <v>42387</v>
      </c>
      <c r="G192" s="77">
        <v>63.91</v>
      </c>
      <c r="H192" s="77">
        <v>63.91</v>
      </c>
      <c r="I192" s="77">
        <v>0</v>
      </c>
      <c r="J192" s="2">
        <v>42433</v>
      </c>
      <c r="K192" s="78">
        <v>30</v>
      </c>
      <c r="L192" s="2">
        <v>42370</v>
      </c>
      <c r="M192" s="2">
        <v>42735</v>
      </c>
      <c r="N192" s="77">
        <v>0</v>
      </c>
      <c r="P192" s="77">
        <v>0</v>
      </c>
      <c r="Q192" s="78">
        <f t="shared" si="16"/>
        <v>46</v>
      </c>
      <c r="R192" s="3" t="str">
        <f t="shared" si="17"/>
        <v>S</v>
      </c>
      <c r="S192" s="77">
        <f t="shared" si="18"/>
        <v>0</v>
      </c>
      <c r="T192" s="78">
        <f t="shared" si="19"/>
        <v>48</v>
      </c>
      <c r="U192" s="77">
        <f t="shared" si="20"/>
        <v>2939.86</v>
      </c>
      <c r="V192" s="77">
        <f t="shared" si="21"/>
        <v>3067.68</v>
      </c>
      <c r="W192" s="78">
        <f t="shared" si="22"/>
        <v>16</v>
      </c>
      <c r="X192" s="77">
        <f t="shared" si="23"/>
        <v>1022.56</v>
      </c>
      <c r="AH192" s="2"/>
      <c r="AQ192" s="2"/>
      <c r="AS192" s="2"/>
      <c r="AT192" s="2"/>
      <c r="BD192" s="1"/>
      <c r="BE192" s="2"/>
      <c r="BF192" s="1"/>
      <c r="BG192" s="2"/>
      <c r="BK192" s="2"/>
      <c r="BM192" s="2"/>
      <c r="BN192" s="2"/>
      <c r="BT192" s="2"/>
      <c r="BU192" s="2"/>
    </row>
    <row r="193" spans="1:73" ht="12.75">
      <c r="A193" s="3">
        <v>2016</v>
      </c>
      <c r="B193" s="3">
        <v>16706</v>
      </c>
      <c r="C193" s="1" t="s">
        <v>283</v>
      </c>
      <c r="D193" s="2">
        <v>42326</v>
      </c>
      <c r="E193" s="1" t="s">
        <v>284</v>
      </c>
      <c r="F193" s="2">
        <v>42332</v>
      </c>
      <c r="G193" s="77">
        <v>3577.04</v>
      </c>
      <c r="H193" s="77">
        <v>3577.04</v>
      </c>
      <c r="I193" s="77">
        <v>0</v>
      </c>
      <c r="J193" s="2">
        <v>42409</v>
      </c>
      <c r="K193" s="78">
        <v>30</v>
      </c>
      <c r="L193" s="2">
        <v>42370</v>
      </c>
      <c r="M193" s="2">
        <v>42735</v>
      </c>
      <c r="N193" s="77">
        <v>0</v>
      </c>
      <c r="P193" s="77">
        <v>0</v>
      </c>
      <c r="Q193" s="78">
        <f t="shared" si="16"/>
        <v>77</v>
      </c>
      <c r="R193" s="3" t="str">
        <f t="shared" si="17"/>
        <v>S</v>
      </c>
      <c r="S193" s="77">
        <f t="shared" si="18"/>
        <v>0</v>
      </c>
      <c r="T193" s="78">
        <f t="shared" si="19"/>
        <v>83</v>
      </c>
      <c r="U193" s="77">
        <f t="shared" si="20"/>
        <v>275432.08</v>
      </c>
      <c r="V193" s="77">
        <f t="shared" si="21"/>
        <v>296894.32</v>
      </c>
      <c r="W193" s="78">
        <f t="shared" si="22"/>
        <v>47</v>
      </c>
      <c r="X193" s="77">
        <f t="shared" si="23"/>
        <v>168120.88</v>
      </c>
      <c r="AH193" s="2"/>
      <c r="AQ193" s="2"/>
      <c r="AS193" s="2"/>
      <c r="AT193" s="2"/>
      <c r="BD193" s="1"/>
      <c r="BE193" s="2"/>
      <c r="BF193" s="1"/>
      <c r="BG193" s="2"/>
      <c r="BK193" s="2"/>
      <c r="BM193" s="2"/>
      <c r="BN193" s="2"/>
      <c r="BT193" s="2"/>
      <c r="BU193" s="2"/>
    </row>
    <row r="194" spans="1:73" ht="12.75">
      <c r="A194" s="3">
        <v>2016</v>
      </c>
      <c r="B194" s="3">
        <v>365</v>
      </c>
      <c r="C194" s="1" t="s">
        <v>285</v>
      </c>
      <c r="D194" s="2">
        <v>42369</v>
      </c>
      <c r="E194" s="1" t="s">
        <v>286</v>
      </c>
      <c r="F194" s="2">
        <v>42381</v>
      </c>
      <c r="G194" s="77">
        <v>303.42</v>
      </c>
      <c r="H194" s="77">
        <v>303.42</v>
      </c>
      <c r="I194" s="77">
        <v>0</v>
      </c>
      <c r="J194" s="2">
        <v>42423</v>
      </c>
      <c r="K194" s="78">
        <v>30</v>
      </c>
      <c r="L194" s="2">
        <v>42370</v>
      </c>
      <c r="M194" s="2">
        <v>42735</v>
      </c>
      <c r="N194" s="77">
        <v>0</v>
      </c>
      <c r="P194" s="77">
        <v>0</v>
      </c>
      <c r="Q194" s="78">
        <f t="shared" si="16"/>
        <v>42</v>
      </c>
      <c r="R194" s="3" t="str">
        <f t="shared" si="17"/>
        <v>S</v>
      </c>
      <c r="S194" s="77">
        <f t="shared" si="18"/>
        <v>0</v>
      </c>
      <c r="T194" s="78">
        <f t="shared" si="19"/>
        <v>54</v>
      </c>
      <c r="U194" s="77">
        <f t="shared" si="20"/>
        <v>12743.64</v>
      </c>
      <c r="V194" s="77">
        <f t="shared" si="21"/>
        <v>16384.68</v>
      </c>
      <c r="W194" s="78">
        <f t="shared" si="22"/>
        <v>12</v>
      </c>
      <c r="X194" s="77">
        <f t="shared" si="23"/>
        <v>3641.04</v>
      </c>
      <c r="AH194" s="2"/>
      <c r="AQ194" s="2"/>
      <c r="AS194" s="2"/>
      <c r="AT194" s="2"/>
      <c r="BD194" s="1"/>
      <c r="BE194" s="2"/>
      <c r="BF194" s="1"/>
      <c r="BG194" s="2"/>
      <c r="BK194" s="2"/>
      <c r="BM194" s="2"/>
      <c r="BN194" s="2"/>
      <c r="BT194" s="2"/>
      <c r="BU194" s="2"/>
    </row>
    <row r="195" spans="1:73" ht="12.75">
      <c r="A195" s="3">
        <v>2016</v>
      </c>
      <c r="B195" s="3">
        <v>366</v>
      </c>
      <c r="C195" s="1" t="s">
        <v>285</v>
      </c>
      <c r="D195" s="2">
        <v>42369</v>
      </c>
      <c r="E195" s="1" t="s">
        <v>287</v>
      </c>
      <c r="F195" s="2">
        <v>42381</v>
      </c>
      <c r="G195" s="77">
        <v>473.34</v>
      </c>
      <c r="H195" s="77">
        <v>473.34</v>
      </c>
      <c r="I195" s="77">
        <v>0</v>
      </c>
      <c r="J195" s="2">
        <v>42423</v>
      </c>
      <c r="K195" s="78">
        <v>30</v>
      </c>
      <c r="L195" s="2">
        <v>42370</v>
      </c>
      <c r="M195" s="2">
        <v>42735</v>
      </c>
      <c r="N195" s="77">
        <v>0</v>
      </c>
      <c r="P195" s="77">
        <v>0</v>
      </c>
      <c r="Q195" s="78">
        <f aca="true" t="shared" si="24" ref="Q195:Q258">IF(J195-F195&gt;0,IF(R195="S",J195-F195,0),0)</f>
        <v>42</v>
      </c>
      <c r="R195" s="3" t="str">
        <f aca="true" t="shared" si="25" ref="R195:R258">IF(G195-H195-I195-P195&gt;0,"N",IF(J195=DATE(1900,1,1),"N","S"))</f>
        <v>S</v>
      </c>
      <c r="S195" s="77">
        <f aca="true" t="shared" si="26" ref="S195:S258">IF(G195-H195-I195-P195&gt;0,G195-H195-I195-P195,0)</f>
        <v>0</v>
      </c>
      <c r="T195" s="78">
        <f aca="true" t="shared" si="27" ref="T195:T258">IF(J195-D195&gt;0,IF(R195="S",J195-D195,0),0)</f>
        <v>54</v>
      </c>
      <c r="U195" s="77">
        <f aca="true" t="shared" si="28" ref="U195:U258">IF(R195="S",H195*Q195,0)</f>
        <v>19880.28</v>
      </c>
      <c r="V195" s="77">
        <f aca="true" t="shared" si="29" ref="V195:V258">IF(R195="S",H195*T195,0)</f>
        <v>25560.36</v>
      </c>
      <c r="W195" s="78">
        <f aca="true" t="shared" si="30" ref="W195:W258">IF(R195="S",J195-F195-K195,0)</f>
        <v>12</v>
      </c>
      <c r="X195" s="77">
        <f aca="true" t="shared" si="31" ref="X195:X258">IF(R195="S",H195*W195,0)</f>
        <v>5680.08</v>
      </c>
      <c r="AH195" s="2"/>
      <c r="AQ195" s="2"/>
      <c r="AS195" s="2"/>
      <c r="AT195" s="2"/>
      <c r="BD195" s="1"/>
      <c r="BE195" s="2"/>
      <c r="BF195" s="1"/>
      <c r="BG195" s="2"/>
      <c r="BK195" s="2"/>
      <c r="BM195" s="2"/>
      <c r="BN195" s="2"/>
      <c r="BT195" s="2"/>
      <c r="BU195" s="2"/>
    </row>
    <row r="196" spans="1:73" ht="12.75">
      <c r="A196" s="3">
        <v>2016</v>
      </c>
      <c r="B196" s="3">
        <v>1948</v>
      </c>
      <c r="C196" s="1" t="s">
        <v>288</v>
      </c>
      <c r="D196" s="2">
        <v>42400</v>
      </c>
      <c r="E196" s="1" t="s">
        <v>289</v>
      </c>
      <c r="F196" s="2">
        <v>42411</v>
      </c>
      <c r="G196" s="77">
        <v>343.88</v>
      </c>
      <c r="H196" s="77">
        <v>343.88</v>
      </c>
      <c r="I196" s="77">
        <v>0</v>
      </c>
      <c r="J196" s="2">
        <v>42433</v>
      </c>
      <c r="K196" s="78">
        <v>30</v>
      </c>
      <c r="L196" s="2">
        <v>42370</v>
      </c>
      <c r="M196" s="2">
        <v>42735</v>
      </c>
      <c r="N196" s="77">
        <v>0</v>
      </c>
      <c r="P196" s="77">
        <v>0</v>
      </c>
      <c r="Q196" s="78">
        <f t="shared" si="24"/>
        <v>22</v>
      </c>
      <c r="R196" s="3" t="str">
        <f t="shared" si="25"/>
        <v>S</v>
      </c>
      <c r="S196" s="77">
        <f t="shared" si="26"/>
        <v>0</v>
      </c>
      <c r="T196" s="78">
        <f t="shared" si="27"/>
        <v>33</v>
      </c>
      <c r="U196" s="77">
        <f t="shared" si="28"/>
        <v>7565.36</v>
      </c>
      <c r="V196" s="77">
        <f t="shared" si="29"/>
        <v>11348.04</v>
      </c>
      <c r="W196" s="78">
        <f t="shared" si="30"/>
        <v>-8</v>
      </c>
      <c r="X196" s="77">
        <f t="shared" si="31"/>
        <v>-2751.04</v>
      </c>
      <c r="AH196" s="2"/>
      <c r="AQ196" s="2"/>
      <c r="AS196" s="2"/>
      <c r="AT196" s="2"/>
      <c r="BD196" s="1"/>
      <c r="BE196" s="2"/>
      <c r="BF196" s="1"/>
      <c r="BG196" s="2"/>
      <c r="BK196" s="2"/>
      <c r="BM196" s="2"/>
      <c r="BN196" s="2"/>
      <c r="BT196" s="2"/>
      <c r="BU196" s="2"/>
    </row>
    <row r="197" spans="1:73" ht="12.75">
      <c r="A197" s="3">
        <v>2016</v>
      </c>
      <c r="B197" s="3">
        <v>1949</v>
      </c>
      <c r="C197" s="1" t="s">
        <v>288</v>
      </c>
      <c r="D197" s="2">
        <v>42400</v>
      </c>
      <c r="E197" s="1" t="s">
        <v>290</v>
      </c>
      <c r="F197" s="2">
        <v>42411</v>
      </c>
      <c r="G197" s="77">
        <v>525.93</v>
      </c>
      <c r="H197" s="77">
        <v>525.93</v>
      </c>
      <c r="I197" s="77">
        <v>0</v>
      </c>
      <c r="J197" s="2">
        <v>42433</v>
      </c>
      <c r="K197" s="78">
        <v>30</v>
      </c>
      <c r="L197" s="2">
        <v>42370</v>
      </c>
      <c r="M197" s="2">
        <v>42735</v>
      </c>
      <c r="N197" s="77">
        <v>0</v>
      </c>
      <c r="P197" s="77">
        <v>0</v>
      </c>
      <c r="Q197" s="78">
        <f t="shared" si="24"/>
        <v>22</v>
      </c>
      <c r="R197" s="3" t="str">
        <f t="shared" si="25"/>
        <v>S</v>
      </c>
      <c r="S197" s="77">
        <f t="shared" si="26"/>
        <v>0</v>
      </c>
      <c r="T197" s="78">
        <f t="shared" si="27"/>
        <v>33</v>
      </c>
      <c r="U197" s="77">
        <f t="shared" si="28"/>
        <v>11570.46</v>
      </c>
      <c r="V197" s="77">
        <f t="shared" si="29"/>
        <v>17355.69</v>
      </c>
      <c r="W197" s="78">
        <f t="shared" si="30"/>
        <v>-8</v>
      </c>
      <c r="X197" s="77">
        <f t="shared" si="31"/>
        <v>-4207.44</v>
      </c>
      <c r="AH197" s="2"/>
      <c r="AQ197" s="2"/>
      <c r="AS197" s="2"/>
      <c r="AT197" s="2"/>
      <c r="BD197" s="1"/>
      <c r="BE197" s="2"/>
      <c r="BF197" s="1"/>
      <c r="BG197" s="2"/>
      <c r="BK197" s="2"/>
      <c r="BM197" s="2"/>
      <c r="BN197" s="2"/>
      <c r="BT197" s="2"/>
      <c r="BU197" s="2"/>
    </row>
    <row r="198" spans="1:73" ht="12.75">
      <c r="A198" s="3">
        <v>2016</v>
      </c>
      <c r="B198" s="3">
        <v>3615</v>
      </c>
      <c r="C198" s="1" t="s">
        <v>288</v>
      </c>
      <c r="D198" s="2">
        <v>42429</v>
      </c>
      <c r="E198" s="1" t="s">
        <v>291</v>
      </c>
      <c r="F198" s="2">
        <v>42445</v>
      </c>
      <c r="G198" s="77">
        <v>376.24</v>
      </c>
      <c r="H198" s="77">
        <v>376.24</v>
      </c>
      <c r="I198" s="77">
        <v>0</v>
      </c>
      <c r="J198" s="2">
        <v>42514</v>
      </c>
      <c r="K198" s="78">
        <v>30</v>
      </c>
      <c r="L198" s="2">
        <v>42370</v>
      </c>
      <c r="M198" s="2">
        <v>42735</v>
      </c>
      <c r="N198" s="77">
        <v>0</v>
      </c>
      <c r="P198" s="77">
        <v>0</v>
      </c>
      <c r="Q198" s="78">
        <f t="shared" si="24"/>
        <v>69</v>
      </c>
      <c r="R198" s="3" t="str">
        <f t="shared" si="25"/>
        <v>S</v>
      </c>
      <c r="S198" s="77">
        <f t="shared" si="26"/>
        <v>0</v>
      </c>
      <c r="T198" s="78">
        <f t="shared" si="27"/>
        <v>85</v>
      </c>
      <c r="U198" s="77">
        <f t="shared" si="28"/>
        <v>25960.56</v>
      </c>
      <c r="V198" s="77">
        <f t="shared" si="29"/>
        <v>31980.4</v>
      </c>
      <c r="W198" s="78">
        <f t="shared" si="30"/>
        <v>39</v>
      </c>
      <c r="X198" s="77">
        <f t="shared" si="31"/>
        <v>14673.36</v>
      </c>
      <c r="AH198" s="2"/>
      <c r="AQ198" s="2"/>
      <c r="AS198" s="2"/>
      <c r="AT198" s="2"/>
      <c r="BD198" s="1"/>
      <c r="BE198" s="2"/>
      <c r="BF198" s="1"/>
      <c r="BG198" s="2"/>
      <c r="BK198" s="2"/>
      <c r="BM198" s="2"/>
      <c r="BN198" s="2"/>
      <c r="BT198" s="2"/>
      <c r="BU198" s="2"/>
    </row>
    <row r="199" spans="1:73" ht="12.75">
      <c r="A199" s="3">
        <v>2016</v>
      </c>
      <c r="B199" s="3">
        <v>3614</v>
      </c>
      <c r="C199" s="1" t="s">
        <v>288</v>
      </c>
      <c r="D199" s="2">
        <v>42429</v>
      </c>
      <c r="E199" s="1" t="s">
        <v>292</v>
      </c>
      <c r="F199" s="2">
        <v>42445</v>
      </c>
      <c r="G199" s="77">
        <v>570.43</v>
      </c>
      <c r="H199" s="77">
        <v>570.43</v>
      </c>
      <c r="I199" s="77">
        <v>0</v>
      </c>
      <c r="J199" s="2">
        <v>42514</v>
      </c>
      <c r="K199" s="78">
        <v>30</v>
      </c>
      <c r="L199" s="2">
        <v>42370</v>
      </c>
      <c r="M199" s="2">
        <v>42735</v>
      </c>
      <c r="N199" s="77">
        <v>0</v>
      </c>
      <c r="P199" s="77">
        <v>0</v>
      </c>
      <c r="Q199" s="78">
        <f t="shared" si="24"/>
        <v>69</v>
      </c>
      <c r="R199" s="3" t="str">
        <f t="shared" si="25"/>
        <v>S</v>
      </c>
      <c r="S199" s="77">
        <f t="shared" si="26"/>
        <v>0</v>
      </c>
      <c r="T199" s="78">
        <f t="shared" si="27"/>
        <v>85</v>
      </c>
      <c r="U199" s="77">
        <f t="shared" si="28"/>
        <v>39359.67</v>
      </c>
      <c r="V199" s="77">
        <f t="shared" si="29"/>
        <v>48486.55</v>
      </c>
      <c r="W199" s="78">
        <f t="shared" si="30"/>
        <v>39</v>
      </c>
      <c r="X199" s="77">
        <f t="shared" si="31"/>
        <v>22246.77</v>
      </c>
      <c r="AH199" s="2"/>
      <c r="AQ199" s="2"/>
      <c r="AS199" s="2"/>
      <c r="AT199" s="2"/>
      <c r="BD199" s="1"/>
      <c r="BE199" s="2"/>
      <c r="BF199" s="1"/>
      <c r="BG199" s="2"/>
      <c r="BK199" s="2"/>
      <c r="BM199" s="2"/>
      <c r="BN199" s="2"/>
      <c r="BT199" s="2"/>
      <c r="BU199" s="2"/>
    </row>
    <row r="200" spans="1:73" ht="12.75">
      <c r="A200" s="3">
        <v>2016</v>
      </c>
      <c r="B200" s="3">
        <v>5356</v>
      </c>
      <c r="C200" s="1" t="s">
        <v>288</v>
      </c>
      <c r="D200" s="2">
        <v>42460</v>
      </c>
      <c r="E200" s="1" t="s">
        <v>293</v>
      </c>
      <c r="F200" s="2">
        <v>42481</v>
      </c>
      <c r="G200" s="77">
        <v>404.56</v>
      </c>
      <c r="H200" s="77">
        <v>404.56</v>
      </c>
      <c r="I200" s="77">
        <v>0</v>
      </c>
      <c r="J200" s="2">
        <v>42514</v>
      </c>
      <c r="K200" s="78">
        <v>30</v>
      </c>
      <c r="L200" s="2">
        <v>42370</v>
      </c>
      <c r="M200" s="2">
        <v>42735</v>
      </c>
      <c r="N200" s="77">
        <v>0</v>
      </c>
      <c r="P200" s="77">
        <v>0</v>
      </c>
      <c r="Q200" s="78">
        <f t="shared" si="24"/>
        <v>33</v>
      </c>
      <c r="R200" s="3" t="str">
        <f t="shared" si="25"/>
        <v>S</v>
      </c>
      <c r="S200" s="77">
        <f t="shared" si="26"/>
        <v>0</v>
      </c>
      <c r="T200" s="78">
        <f t="shared" si="27"/>
        <v>54</v>
      </c>
      <c r="U200" s="77">
        <f t="shared" si="28"/>
        <v>13350.48</v>
      </c>
      <c r="V200" s="77">
        <f t="shared" si="29"/>
        <v>21846.24</v>
      </c>
      <c r="W200" s="78">
        <f t="shared" si="30"/>
        <v>3</v>
      </c>
      <c r="X200" s="77">
        <f t="shared" si="31"/>
        <v>1213.68</v>
      </c>
      <c r="AH200" s="2"/>
      <c r="AQ200" s="2"/>
      <c r="AS200" s="2"/>
      <c r="AT200" s="2"/>
      <c r="BD200" s="1"/>
      <c r="BE200" s="2"/>
      <c r="BF200" s="1"/>
      <c r="BG200" s="2"/>
      <c r="BK200" s="2"/>
      <c r="BM200" s="2"/>
      <c r="BN200" s="2"/>
      <c r="BT200" s="2"/>
      <c r="BU200" s="2"/>
    </row>
    <row r="201" spans="1:73" ht="12.75">
      <c r="A201" s="3">
        <v>2016</v>
      </c>
      <c r="B201" s="3">
        <v>5355</v>
      </c>
      <c r="C201" s="1" t="s">
        <v>288</v>
      </c>
      <c r="D201" s="2">
        <v>42460</v>
      </c>
      <c r="E201" s="1" t="s">
        <v>294</v>
      </c>
      <c r="F201" s="2">
        <v>42481</v>
      </c>
      <c r="G201" s="77">
        <v>594.7</v>
      </c>
      <c r="H201" s="77">
        <v>594.7</v>
      </c>
      <c r="I201" s="77">
        <v>0</v>
      </c>
      <c r="J201" s="2">
        <v>42514</v>
      </c>
      <c r="K201" s="78">
        <v>30</v>
      </c>
      <c r="L201" s="2">
        <v>42370</v>
      </c>
      <c r="M201" s="2">
        <v>42735</v>
      </c>
      <c r="N201" s="77">
        <v>0</v>
      </c>
      <c r="P201" s="77">
        <v>0</v>
      </c>
      <c r="Q201" s="78">
        <f t="shared" si="24"/>
        <v>33</v>
      </c>
      <c r="R201" s="3" t="str">
        <f t="shared" si="25"/>
        <v>S</v>
      </c>
      <c r="S201" s="77">
        <f t="shared" si="26"/>
        <v>0</v>
      </c>
      <c r="T201" s="78">
        <f t="shared" si="27"/>
        <v>54</v>
      </c>
      <c r="U201" s="77">
        <f t="shared" si="28"/>
        <v>19625.1</v>
      </c>
      <c r="V201" s="77">
        <f t="shared" si="29"/>
        <v>32113.8</v>
      </c>
      <c r="W201" s="78">
        <f t="shared" si="30"/>
        <v>3</v>
      </c>
      <c r="X201" s="77">
        <f t="shared" si="31"/>
        <v>1784.1</v>
      </c>
      <c r="AH201" s="2"/>
      <c r="AQ201" s="2"/>
      <c r="AS201" s="2"/>
      <c r="AT201" s="2"/>
      <c r="BD201" s="1"/>
      <c r="BE201" s="2"/>
      <c r="BF201" s="1"/>
      <c r="BG201" s="2"/>
      <c r="BK201" s="2"/>
      <c r="BM201" s="2"/>
      <c r="BN201" s="2"/>
      <c r="BT201" s="2"/>
      <c r="BU201" s="2"/>
    </row>
    <row r="202" spans="1:73" ht="12.75">
      <c r="A202" s="3">
        <v>2016</v>
      </c>
      <c r="B202" s="3">
        <v>6363</v>
      </c>
      <c r="C202" s="1" t="s">
        <v>288</v>
      </c>
      <c r="D202" s="2">
        <v>42490</v>
      </c>
      <c r="E202" s="1" t="s">
        <v>295</v>
      </c>
      <c r="F202" s="2">
        <v>42506</v>
      </c>
      <c r="G202" s="77">
        <v>396.47</v>
      </c>
      <c r="H202" s="77">
        <v>396.47</v>
      </c>
      <c r="I202" s="77">
        <v>0</v>
      </c>
      <c r="J202" s="2">
        <v>42522</v>
      </c>
      <c r="K202" s="78">
        <v>30</v>
      </c>
      <c r="L202" s="2">
        <v>42370</v>
      </c>
      <c r="M202" s="2">
        <v>42735</v>
      </c>
      <c r="N202" s="77">
        <v>0</v>
      </c>
      <c r="P202" s="77">
        <v>0</v>
      </c>
      <c r="Q202" s="78">
        <f t="shared" si="24"/>
        <v>16</v>
      </c>
      <c r="R202" s="3" t="str">
        <f t="shared" si="25"/>
        <v>S</v>
      </c>
      <c r="S202" s="77">
        <f t="shared" si="26"/>
        <v>0</v>
      </c>
      <c r="T202" s="78">
        <f t="shared" si="27"/>
        <v>32</v>
      </c>
      <c r="U202" s="77">
        <f t="shared" si="28"/>
        <v>6343.52</v>
      </c>
      <c r="V202" s="77">
        <f t="shared" si="29"/>
        <v>12687.04</v>
      </c>
      <c r="W202" s="78">
        <f t="shared" si="30"/>
        <v>-14</v>
      </c>
      <c r="X202" s="77">
        <f t="shared" si="31"/>
        <v>-5550.58</v>
      </c>
      <c r="AH202" s="2"/>
      <c r="AQ202" s="2"/>
      <c r="AS202" s="2"/>
      <c r="AT202" s="2"/>
      <c r="BD202" s="1"/>
      <c r="BE202" s="2"/>
      <c r="BF202" s="1"/>
      <c r="BG202" s="2"/>
      <c r="BK202" s="2"/>
      <c r="BM202" s="2"/>
      <c r="BN202" s="2"/>
      <c r="BT202" s="2"/>
      <c r="BU202" s="2"/>
    </row>
    <row r="203" spans="1:73" ht="12.75">
      <c r="A203" s="3">
        <v>2016</v>
      </c>
      <c r="B203" s="3">
        <v>6364</v>
      </c>
      <c r="C203" s="1" t="s">
        <v>288</v>
      </c>
      <c r="D203" s="2">
        <v>42490</v>
      </c>
      <c r="E203" s="1" t="s">
        <v>296</v>
      </c>
      <c r="F203" s="2">
        <v>42506</v>
      </c>
      <c r="G203" s="77">
        <v>618.98</v>
      </c>
      <c r="H203" s="77">
        <v>618.98</v>
      </c>
      <c r="I203" s="77">
        <v>0</v>
      </c>
      <c r="J203" s="2">
        <v>42522</v>
      </c>
      <c r="K203" s="78">
        <v>30</v>
      </c>
      <c r="L203" s="2">
        <v>42370</v>
      </c>
      <c r="M203" s="2">
        <v>42735</v>
      </c>
      <c r="N203" s="77">
        <v>0</v>
      </c>
      <c r="P203" s="77">
        <v>0</v>
      </c>
      <c r="Q203" s="78">
        <f t="shared" si="24"/>
        <v>16</v>
      </c>
      <c r="R203" s="3" t="str">
        <f t="shared" si="25"/>
        <v>S</v>
      </c>
      <c r="S203" s="77">
        <f t="shared" si="26"/>
        <v>0</v>
      </c>
      <c r="T203" s="78">
        <f t="shared" si="27"/>
        <v>32</v>
      </c>
      <c r="U203" s="77">
        <f t="shared" si="28"/>
        <v>9903.68</v>
      </c>
      <c r="V203" s="77">
        <f t="shared" si="29"/>
        <v>19807.36</v>
      </c>
      <c r="W203" s="78">
        <f t="shared" si="30"/>
        <v>-14</v>
      </c>
      <c r="X203" s="77">
        <f t="shared" si="31"/>
        <v>-8665.72</v>
      </c>
      <c r="AH203" s="2"/>
      <c r="AQ203" s="2"/>
      <c r="AS203" s="2"/>
      <c r="AT203" s="2"/>
      <c r="BD203" s="1"/>
      <c r="BE203" s="2"/>
      <c r="BF203" s="1"/>
      <c r="BG203" s="2"/>
      <c r="BK203" s="2"/>
      <c r="BM203" s="2"/>
      <c r="BN203" s="2"/>
      <c r="BT203" s="2"/>
      <c r="BU203" s="2"/>
    </row>
    <row r="204" spans="1:73" ht="12.75">
      <c r="A204" s="3">
        <v>2016</v>
      </c>
      <c r="B204" s="3">
        <v>7565</v>
      </c>
      <c r="C204" s="1" t="s">
        <v>288</v>
      </c>
      <c r="D204" s="2">
        <v>42521</v>
      </c>
      <c r="E204" s="1" t="s">
        <v>297</v>
      </c>
      <c r="F204" s="2">
        <v>42531</v>
      </c>
      <c r="G204" s="77">
        <v>432.88</v>
      </c>
      <c r="H204" s="77">
        <v>432.88</v>
      </c>
      <c r="I204" s="77">
        <v>0</v>
      </c>
      <c r="J204" s="2">
        <v>42531</v>
      </c>
      <c r="K204" s="78">
        <v>30</v>
      </c>
      <c r="L204" s="2">
        <v>42370</v>
      </c>
      <c r="M204" s="2">
        <v>42735</v>
      </c>
      <c r="N204" s="77">
        <v>0</v>
      </c>
      <c r="P204" s="77">
        <v>0</v>
      </c>
      <c r="Q204" s="78">
        <f t="shared" si="24"/>
        <v>0</v>
      </c>
      <c r="R204" s="3" t="str">
        <f t="shared" si="25"/>
        <v>S</v>
      </c>
      <c r="S204" s="77">
        <f t="shared" si="26"/>
        <v>0</v>
      </c>
      <c r="T204" s="78">
        <f t="shared" si="27"/>
        <v>10</v>
      </c>
      <c r="U204" s="77">
        <f t="shared" si="28"/>
        <v>0</v>
      </c>
      <c r="V204" s="77">
        <f t="shared" si="29"/>
        <v>4328.8</v>
      </c>
      <c r="W204" s="78">
        <f t="shared" si="30"/>
        <v>-30</v>
      </c>
      <c r="X204" s="77">
        <f t="shared" si="31"/>
        <v>-12986.4</v>
      </c>
      <c r="AH204" s="2"/>
      <c r="AQ204" s="2"/>
      <c r="AS204" s="2"/>
      <c r="AT204" s="2"/>
      <c r="BD204" s="1"/>
      <c r="BE204" s="2"/>
      <c r="BF204" s="1"/>
      <c r="BG204" s="2"/>
      <c r="BK204" s="2"/>
      <c r="BM204" s="2"/>
      <c r="BN204" s="2"/>
      <c r="BT204" s="2"/>
      <c r="BU204" s="2"/>
    </row>
    <row r="205" spans="1:73" ht="12.75">
      <c r="A205" s="3">
        <v>2016</v>
      </c>
      <c r="B205" s="3">
        <v>7564</v>
      </c>
      <c r="C205" s="1" t="s">
        <v>288</v>
      </c>
      <c r="D205" s="2">
        <v>42521</v>
      </c>
      <c r="E205" s="1" t="s">
        <v>298</v>
      </c>
      <c r="F205" s="2">
        <v>42531</v>
      </c>
      <c r="G205" s="77">
        <v>675.62</v>
      </c>
      <c r="H205" s="77">
        <v>675.62</v>
      </c>
      <c r="I205" s="77">
        <v>0</v>
      </c>
      <c r="J205" s="2">
        <v>42531</v>
      </c>
      <c r="K205" s="78">
        <v>30</v>
      </c>
      <c r="L205" s="2">
        <v>42370</v>
      </c>
      <c r="M205" s="2">
        <v>42735</v>
      </c>
      <c r="N205" s="77">
        <v>0</v>
      </c>
      <c r="P205" s="77">
        <v>0</v>
      </c>
      <c r="Q205" s="78">
        <f t="shared" si="24"/>
        <v>0</v>
      </c>
      <c r="R205" s="3" t="str">
        <f t="shared" si="25"/>
        <v>S</v>
      </c>
      <c r="S205" s="77">
        <f t="shared" si="26"/>
        <v>0</v>
      </c>
      <c r="T205" s="78">
        <f t="shared" si="27"/>
        <v>10</v>
      </c>
      <c r="U205" s="77">
        <f t="shared" si="28"/>
        <v>0</v>
      </c>
      <c r="V205" s="77">
        <f t="shared" si="29"/>
        <v>6756.2</v>
      </c>
      <c r="W205" s="78">
        <f t="shared" si="30"/>
        <v>-30</v>
      </c>
      <c r="X205" s="77">
        <f t="shared" si="31"/>
        <v>-20268.6</v>
      </c>
      <c r="AH205" s="2"/>
      <c r="AQ205" s="2"/>
      <c r="AS205" s="2"/>
      <c r="AT205" s="2"/>
      <c r="BD205" s="1"/>
      <c r="BE205" s="2"/>
      <c r="BF205" s="1"/>
      <c r="BG205" s="2"/>
      <c r="BK205" s="2"/>
      <c r="BM205" s="2"/>
      <c r="BN205" s="2"/>
      <c r="BT205" s="2"/>
      <c r="BU205" s="2"/>
    </row>
    <row r="206" spans="1:73" ht="12.75">
      <c r="A206" s="3">
        <v>2016</v>
      </c>
      <c r="B206" s="3">
        <v>9080</v>
      </c>
      <c r="C206" s="1" t="s">
        <v>288</v>
      </c>
      <c r="D206" s="2">
        <v>42551</v>
      </c>
      <c r="E206" s="1" t="s">
        <v>299</v>
      </c>
      <c r="F206" s="2">
        <v>42563</v>
      </c>
      <c r="G206" s="77">
        <v>101.14</v>
      </c>
      <c r="H206" s="77">
        <v>101.14</v>
      </c>
      <c r="I206" s="77">
        <v>0</v>
      </c>
      <c r="J206" s="2">
        <v>42566</v>
      </c>
      <c r="K206" s="78">
        <v>30</v>
      </c>
      <c r="L206" s="2">
        <v>42370</v>
      </c>
      <c r="M206" s="2">
        <v>42735</v>
      </c>
      <c r="N206" s="77">
        <v>0</v>
      </c>
      <c r="P206" s="77">
        <v>0</v>
      </c>
      <c r="Q206" s="78">
        <f t="shared" si="24"/>
        <v>3</v>
      </c>
      <c r="R206" s="3" t="str">
        <f t="shared" si="25"/>
        <v>S</v>
      </c>
      <c r="S206" s="77">
        <f t="shared" si="26"/>
        <v>0</v>
      </c>
      <c r="T206" s="78">
        <f t="shared" si="27"/>
        <v>15</v>
      </c>
      <c r="U206" s="77">
        <f t="shared" si="28"/>
        <v>303.42</v>
      </c>
      <c r="V206" s="77">
        <f t="shared" si="29"/>
        <v>1517.1</v>
      </c>
      <c r="W206" s="78">
        <f t="shared" si="30"/>
        <v>-27</v>
      </c>
      <c r="X206" s="77">
        <f t="shared" si="31"/>
        <v>-2730.78</v>
      </c>
      <c r="AH206" s="2"/>
      <c r="AS206" s="2"/>
      <c r="AT206" s="2"/>
      <c r="BD206" s="1"/>
      <c r="BE206" s="2"/>
      <c r="BF206" s="1"/>
      <c r="BG206" s="2"/>
      <c r="BK206" s="2"/>
      <c r="BM206" s="2"/>
      <c r="BN206" s="2"/>
      <c r="BT206" s="2"/>
      <c r="BU206" s="2"/>
    </row>
    <row r="207" spans="1:73" ht="12.75">
      <c r="A207" s="3">
        <v>2016</v>
      </c>
      <c r="B207" s="3">
        <v>9081</v>
      </c>
      <c r="C207" s="1" t="s">
        <v>288</v>
      </c>
      <c r="D207" s="2">
        <v>42551</v>
      </c>
      <c r="E207" s="1" t="s">
        <v>300</v>
      </c>
      <c r="F207" s="2">
        <v>42563</v>
      </c>
      <c r="G207" s="77">
        <v>631.11</v>
      </c>
      <c r="H207" s="77">
        <v>631.11</v>
      </c>
      <c r="I207" s="77">
        <v>0</v>
      </c>
      <c r="J207" s="2">
        <v>42573</v>
      </c>
      <c r="K207" s="78">
        <v>30</v>
      </c>
      <c r="L207" s="2">
        <v>42370</v>
      </c>
      <c r="M207" s="2">
        <v>42735</v>
      </c>
      <c r="N207" s="77">
        <v>0</v>
      </c>
      <c r="P207" s="77">
        <v>0</v>
      </c>
      <c r="Q207" s="78">
        <f t="shared" si="24"/>
        <v>10</v>
      </c>
      <c r="R207" s="3" t="str">
        <f t="shared" si="25"/>
        <v>S</v>
      </c>
      <c r="S207" s="77">
        <f t="shared" si="26"/>
        <v>0</v>
      </c>
      <c r="T207" s="78">
        <f t="shared" si="27"/>
        <v>22</v>
      </c>
      <c r="U207" s="77">
        <f t="shared" si="28"/>
        <v>6311.1</v>
      </c>
      <c r="V207" s="77">
        <f t="shared" si="29"/>
        <v>13884.42</v>
      </c>
      <c r="W207" s="78">
        <f t="shared" si="30"/>
        <v>-20</v>
      </c>
      <c r="X207" s="77">
        <f t="shared" si="31"/>
        <v>-12622.2</v>
      </c>
      <c r="AH207" s="2"/>
      <c r="AQ207" s="2"/>
      <c r="AS207" s="2"/>
      <c r="AT207" s="2"/>
      <c r="BD207" s="1"/>
      <c r="BE207" s="2"/>
      <c r="BF207" s="1"/>
      <c r="BG207" s="2"/>
      <c r="BK207" s="2"/>
      <c r="BM207" s="2"/>
      <c r="BN207" s="2"/>
      <c r="BT207" s="2"/>
      <c r="BU207" s="2"/>
    </row>
    <row r="208" spans="1:73" ht="12.75">
      <c r="A208" s="3">
        <v>2016</v>
      </c>
      <c r="C208" s="1" t="s">
        <v>301</v>
      </c>
      <c r="D208" s="2">
        <v>41526</v>
      </c>
      <c r="E208" s="1" t="s">
        <v>302</v>
      </c>
      <c r="F208" s="2">
        <v>41536</v>
      </c>
      <c r="G208" s="77">
        <v>629.2</v>
      </c>
      <c r="H208" s="77">
        <v>0</v>
      </c>
      <c r="I208" s="77">
        <v>0</v>
      </c>
      <c r="J208" s="2">
        <v>1</v>
      </c>
      <c r="K208" s="78">
        <v>30</v>
      </c>
      <c r="L208" s="2">
        <v>42370</v>
      </c>
      <c r="M208" s="2">
        <v>42735</v>
      </c>
      <c r="N208" s="77">
        <v>0</v>
      </c>
      <c r="P208" s="77">
        <v>0</v>
      </c>
      <c r="Q208" s="78">
        <f t="shared" si="24"/>
        <v>0</v>
      </c>
      <c r="R208" s="3" t="str">
        <f t="shared" si="25"/>
        <v>N</v>
      </c>
      <c r="S208" s="77">
        <f t="shared" si="26"/>
        <v>629.2</v>
      </c>
      <c r="T208" s="78">
        <f t="shared" si="27"/>
        <v>0</v>
      </c>
      <c r="U208" s="77">
        <f t="shared" si="28"/>
        <v>0</v>
      </c>
      <c r="V208" s="77">
        <f t="shared" si="29"/>
        <v>0</v>
      </c>
      <c r="W208" s="78">
        <f t="shared" si="30"/>
        <v>0</v>
      </c>
      <c r="X208" s="77">
        <f t="shared" si="31"/>
        <v>0</v>
      </c>
      <c r="AH208" s="2"/>
      <c r="AQ208" s="2"/>
      <c r="AS208" s="2"/>
      <c r="AT208" s="2"/>
      <c r="BD208" s="1"/>
      <c r="BE208" s="2"/>
      <c r="BF208" s="1"/>
      <c r="BG208" s="2"/>
      <c r="BK208" s="2"/>
      <c r="BM208" s="2"/>
      <c r="BN208" s="2"/>
      <c r="BT208" s="2"/>
      <c r="BU208" s="2"/>
    </row>
    <row r="209" spans="1:73" ht="12.75">
      <c r="A209" s="3">
        <v>2016</v>
      </c>
      <c r="C209" s="1" t="s">
        <v>301</v>
      </c>
      <c r="D209" s="2">
        <v>40217</v>
      </c>
      <c r="E209" s="1" t="s">
        <v>176</v>
      </c>
      <c r="F209" s="2">
        <v>40224</v>
      </c>
      <c r="G209" s="77">
        <v>561.6</v>
      </c>
      <c r="H209" s="77">
        <v>0</v>
      </c>
      <c r="I209" s="77">
        <v>0</v>
      </c>
      <c r="J209" s="2">
        <v>1</v>
      </c>
      <c r="K209" s="78">
        <v>30</v>
      </c>
      <c r="L209" s="2">
        <v>42370</v>
      </c>
      <c r="M209" s="2">
        <v>42735</v>
      </c>
      <c r="N209" s="77">
        <v>0</v>
      </c>
      <c r="P209" s="77">
        <v>0</v>
      </c>
      <c r="Q209" s="78">
        <f t="shared" si="24"/>
        <v>0</v>
      </c>
      <c r="R209" s="3" t="str">
        <f t="shared" si="25"/>
        <v>N</v>
      </c>
      <c r="S209" s="77">
        <f t="shared" si="26"/>
        <v>561.6</v>
      </c>
      <c r="T209" s="78">
        <f t="shared" si="27"/>
        <v>0</v>
      </c>
      <c r="U209" s="77">
        <f t="shared" si="28"/>
        <v>0</v>
      </c>
      <c r="V209" s="77">
        <f t="shared" si="29"/>
        <v>0</v>
      </c>
      <c r="W209" s="78">
        <f t="shared" si="30"/>
        <v>0</v>
      </c>
      <c r="X209" s="77">
        <f t="shared" si="31"/>
        <v>0</v>
      </c>
      <c r="AH209" s="2"/>
      <c r="AQ209" s="2"/>
      <c r="AS209" s="2"/>
      <c r="AT209" s="2"/>
      <c r="BD209" s="1"/>
      <c r="BE209" s="2"/>
      <c r="BF209" s="1"/>
      <c r="BG209" s="2"/>
      <c r="BK209" s="2"/>
      <c r="BM209" s="2"/>
      <c r="BN209" s="2"/>
      <c r="BT209" s="2"/>
      <c r="BU209" s="2"/>
    </row>
    <row r="210" spans="1:73" ht="12.75">
      <c r="A210" s="3">
        <v>2016</v>
      </c>
      <c r="B210" s="3">
        <v>2628</v>
      </c>
      <c r="C210" s="1" t="s">
        <v>303</v>
      </c>
      <c r="D210" s="2">
        <v>42424</v>
      </c>
      <c r="E210" s="1" t="s">
        <v>103</v>
      </c>
      <c r="F210" s="2">
        <v>42424</v>
      </c>
      <c r="G210" s="77">
        <v>47.72</v>
      </c>
      <c r="H210" s="77">
        <v>47.72</v>
      </c>
      <c r="I210" s="77">
        <v>0</v>
      </c>
      <c r="J210" s="2">
        <v>42443</v>
      </c>
      <c r="K210" s="78">
        <v>30</v>
      </c>
      <c r="L210" s="2">
        <v>42370</v>
      </c>
      <c r="M210" s="2">
        <v>42735</v>
      </c>
      <c r="N210" s="77">
        <v>0</v>
      </c>
      <c r="P210" s="77">
        <v>0</v>
      </c>
      <c r="Q210" s="78">
        <f t="shared" si="24"/>
        <v>19</v>
      </c>
      <c r="R210" s="3" t="str">
        <f t="shared" si="25"/>
        <v>S</v>
      </c>
      <c r="S210" s="77">
        <f t="shared" si="26"/>
        <v>0</v>
      </c>
      <c r="T210" s="78">
        <f t="shared" si="27"/>
        <v>19</v>
      </c>
      <c r="U210" s="77">
        <f t="shared" si="28"/>
        <v>906.68</v>
      </c>
      <c r="V210" s="77">
        <f t="shared" si="29"/>
        <v>906.68</v>
      </c>
      <c r="W210" s="78">
        <f t="shared" si="30"/>
        <v>-11</v>
      </c>
      <c r="X210" s="77">
        <f t="shared" si="31"/>
        <v>-524.92</v>
      </c>
      <c r="AH210" s="2"/>
      <c r="AQ210" s="2"/>
      <c r="AS210" s="2"/>
      <c r="AT210" s="2"/>
      <c r="BD210" s="1"/>
      <c r="BE210" s="2"/>
      <c r="BF210" s="1"/>
      <c r="BG210" s="2"/>
      <c r="BK210" s="2"/>
      <c r="BM210" s="2"/>
      <c r="BN210" s="2"/>
      <c r="BT210" s="2"/>
      <c r="BU210" s="2"/>
    </row>
    <row r="211" spans="1:73" ht="12.75">
      <c r="A211" s="3">
        <v>2016</v>
      </c>
      <c r="B211" s="3">
        <v>866</v>
      </c>
      <c r="C211" s="1" t="s">
        <v>304</v>
      </c>
      <c r="D211" s="2">
        <v>42388</v>
      </c>
      <c r="E211" s="1" t="s">
        <v>305</v>
      </c>
      <c r="F211" s="2">
        <v>42390</v>
      </c>
      <c r="G211" s="77">
        <v>350</v>
      </c>
      <c r="H211" s="77">
        <v>350</v>
      </c>
      <c r="I211" s="77">
        <v>0</v>
      </c>
      <c r="J211" s="2">
        <v>42433</v>
      </c>
      <c r="K211" s="78">
        <v>30</v>
      </c>
      <c r="L211" s="2">
        <v>42370</v>
      </c>
      <c r="M211" s="2">
        <v>42735</v>
      </c>
      <c r="N211" s="77">
        <v>0</v>
      </c>
      <c r="P211" s="77">
        <v>0</v>
      </c>
      <c r="Q211" s="78">
        <f t="shared" si="24"/>
        <v>43</v>
      </c>
      <c r="R211" s="3" t="str">
        <f t="shared" si="25"/>
        <v>S</v>
      </c>
      <c r="S211" s="77">
        <f t="shared" si="26"/>
        <v>0</v>
      </c>
      <c r="T211" s="78">
        <f t="shared" si="27"/>
        <v>45</v>
      </c>
      <c r="U211" s="77">
        <f t="shared" si="28"/>
        <v>15050</v>
      </c>
      <c r="V211" s="77">
        <f t="shared" si="29"/>
        <v>15750</v>
      </c>
      <c r="W211" s="78">
        <f t="shared" si="30"/>
        <v>13</v>
      </c>
      <c r="X211" s="77">
        <f t="shared" si="31"/>
        <v>4550</v>
      </c>
      <c r="AH211" s="2"/>
      <c r="AQ211" s="2"/>
      <c r="AS211" s="2"/>
      <c r="AT211" s="2"/>
      <c r="BD211" s="1"/>
      <c r="BE211" s="2"/>
      <c r="BF211" s="1"/>
      <c r="BG211" s="2"/>
      <c r="BK211" s="2"/>
      <c r="BM211" s="2"/>
      <c r="BN211" s="2"/>
      <c r="BT211" s="2"/>
      <c r="BU211" s="2"/>
    </row>
    <row r="212" spans="1:73" ht="12.75">
      <c r="A212" s="3">
        <v>2016</v>
      </c>
      <c r="B212" s="3">
        <v>3300</v>
      </c>
      <c r="C212" s="1" t="s">
        <v>304</v>
      </c>
      <c r="D212" s="2">
        <v>42438</v>
      </c>
      <c r="E212" s="1" t="s">
        <v>306</v>
      </c>
      <c r="F212" s="2">
        <v>42439</v>
      </c>
      <c r="G212" s="77">
        <v>350</v>
      </c>
      <c r="H212" s="77">
        <v>350</v>
      </c>
      <c r="I212" s="77">
        <v>0</v>
      </c>
      <c r="J212" s="2">
        <v>42513</v>
      </c>
      <c r="K212" s="78">
        <v>30</v>
      </c>
      <c r="L212" s="2">
        <v>42370</v>
      </c>
      <c r="M212" s="2">
        <v>42735</v>
      </c>
      <c r="N212" s="77">
        <v>0</v>
      </c>
      <c r="P212" s="77">
        <v>0</v>
      </c>
      <c r="Q212" s="78">
        <f t="shared" si="24"/>
        <v>74</v>
      </c>
      <c r="R212" s="3" t="str">
        <f t="shared" si="25"/>
        <v>S</v>
      </c>
      <c r="S212" s="77">
        <f t="shared" si="26"/>
        <v>0</v>
      </c>
      <c r="T212" s="78">
        <f t="shared" si="27"/>
        <v>75</v>
      </c>
      <c r="U212" s="77">
        <f t="shared" si="28"/>
        <v>25900</v>
      </c>
      <c r="V212" s="77">
        <f t="shared" si="29"/>
        <v>26250</v>
      </c>
      <c r="W212" s="78">
        <f t="shared" si="30"/>
        <v>44</v>
      </c>
      <c r="X212" s="77">
        <f t="shared" si="31"/>
        <v>15400</v>
      </c>
      <c r="AH212" s="2"/>
      <c r="AQ212" s="2"/>
      <c r="AS212" s="2"/>
      <c r="AT212" s="2"/>
      <c r="BD212" s="1"/>
      <c r="BE212" s="2"/>
      <c r="BF212" s="1"/>
      <c r="BG212" s="2"/>
      <c r="BK212" s="2"/>
      <c r="BM212" s="2"/>
      <c r="BN212" s="2"/>
      <c r="BT212" s="2"/>
      <c r="BU212" s="2"/>
    </row>
    <row r="213" spans="1:73" ht="12.75">
      <c r="A213" s="3">
        <v>2016</v>
      </c>
      <c r="B213" s="3">
        <v>5484</v>
      </c>
      <c r="C213" s="1" t="s">
        <v>304</v>
      </c>
      <c r="D213" s="2">
        <v>42486</v>
      </c>
      <c r="E213" s="1" t="s">
        <v>307</v>
      </c>
      <c r="F213" s="2">
        <v>42486</v>
      </c>
      <c r="G213" s="77">
        <v>350</v>
      </c>
      <c r="H213" s="77">
        <v>350</v>
      </c>
      <c r="I213" s="77">
        <v>0</v>
      </c>
      <c r="J213" s="2">
        <v>42513</v>
      </c>
      <c r="K213" s="78">
        <v>30</v>
      </c>
      <c r="L213" s="2">
        <v>42370</v>
      </c>
      <c r="M213" s="2">
        <v>42735</v>
      </c>
      <c r="N213" s="77">
        <v>0</v>
      </c>
      <c r="P213" s="77">
        <v>0</v>
      </c>
      <c r="Q213" s="78">
        <f t="shared" si="24"/>
        <v>27</v>
      </c>
      <c r="R213" s="3" t="str">
        <f t="shared" si="25"/>
        <v>S</v>
      </c>
      <c r="S213" s="77">
        <f t="shared" si="26"/>
        <v>0</v>
      </c>
      <c r="T213" s="78">
        <f t="shared" si="27"/>
        <v>27</v>
      </c>
      <c r="U213" s="77">
        <f t="shared" si="28"/>
        <v>9450</v>
      </c>
      <c r="V213" s="77">
        <f t="shared" si="29"/>
        <v>9450</v>
      </c>
      <c r="W213" s="78">
        <f t="shared" si="30"/>
        <v>-3</v>
      </c>
      <c r="X213" s="77">
        <f t="shared" si="31"/>
        <v>-1050</v>
      </c>
      <c r="AH213" s="2"/>
      <c r="AQ213" s="2"/>
      <c r="AS213" s="2"/>
      <c r="AT213" s="2"/>
      <c r="BD213" s="1"/>
      <c r="BE213" s="2"/>
      <c r="BF213" s="1"/>
      <c r="BG213" s="2"/>
      <c r="BK213" s="2"/>
      <c r="BM213" s="2"/>
      <c r="BN213" s="2"/>
      <c r="BT213" s="2"/>
      <c r="BU213" s="2"/>
    </row>
    <row r="214" spans="1:73" ht="12.75">
      <c r="A214" s="3">
        <v>2016</v>
      </c>
      <c r="B214" s="3">
        <v>6285</v>
      </c>
      <c r="C214" s="1" t="s">
        <v>304</v>
      </c>
      <c r="D214" s="2">
        <v>42502</v>
      </c>
      <c r="E214" s="1" t="s">
        <v>308</v>
      </c>
      <c r="F214" s="2">
        <v>42502</v>
      </c>
      <c r="G214" s="77">
        <v>350</v>
      </c>
      <c r="H214" s="77">
        <v>350</v>
      </c>
      <c r="I214" s="77">
        <v>0</v>
      </c>
      <c r="J214" s="2">
        <v>42517</v>
      </c>
      <c r="K214" s="78">
        <v>30</v>
      </c>
      <c r="L214" s="2">
        <v>42370</v>
      </c>
      <c r="M214" s="2">
        <v>42735</v>
      </c>
      <c r="N214" s="77">
        <v>0</v>
      </c>
      <c r="P214" s="77">
        <v>0</v>
      </c>
      <c r="Q214" s="78">
        <f t="shared" si="24"/>
        <v>15</v>
      </c>
      <c r="R214" s="3" t="str">
        <f t="shared" si="25"/>
        <v>S</v>
      </c>
      <c r="S214" s="77">
        <f t="shared" si="26"/>
        <v>0</v>
      </c>
      <c r="T214" s="78">
        <f t="shared" si="27"/>
        <v>15</v>
      </c>
      <c r="U214" s="77">
        <f t="shared" si="28"/>
        <v>5250</v>
      </c>
      <c r="V214" s="77">
        <f t="shared" si="29"/>
        <v>5250</v>
      </c>
      <c r="W214" s="78">
        <f t="shared" si="30"/>
        <v>-15</v>
      </c>
      <c r="X214" s="77">
        <f t="shared" si="31"/>
        <v>-5250</v>
      </c>
      <c r="AH214" s="2"/>
      <c r="AQ214" s="2"/>
      <c r="AS214" s="2"/>
      <c r="AT214" s="2"/>
      <c r="BD214" s="1"/>
      <c r="BE214" s="2"/>
      <c r="BF214" s="1"/>
      <c r="BG214" s="2"/>
      <c r="BK214" s="2"/>
      <c r="BM214" s="2"/>
      <c r="BN214" s="2"/>
      <c r="BT214" s="2"/>
      <c r="BU214" s="2"/>
    </row>
    <row r="215" spans="1:73" ht="12.75">
      <c r="A215" s="3">
        <v>2016</v>
      </c>
      <c r="B215" s="3">
        <v>7345</v>
      </c>
      <c r="C215" s="1" t="s">
        <v>304</v>
      </c>
      <c r="D215" s="2">
        <v>42527</v>
      </c>
      <c r="E215" s="1" t="s">
        <v>309</v>
      </c>
      <c r="F215" s="2">
        <v>42528</v>
      </c>
      <c r="G215" s="77">
        <v>350</v>
      </c>
      <c r="H215" s="77">
        <v>350</v>
      </c>
      <c r="I215" s="77">
        <v>0</v>
      </c>
      <c r="J215" s="2">
        <v>42530</v>
      </c>
      <c r="K215" s="78">
        <v>30</v>
      </c>
      <c r="L215" s="2">
        <v>42370</v>
      </c>
      <c r="M215" s="2">
        <v>42735</v>
      </c>
      <c r="N215" s="77">
        <v>0</v>
      </c>
      <c r="P215" s="77">
        <v>0</v>
      </c>
      <c r="Q215" s="78">
        <f t="shared" si="24"/>
        <v>2</v>
      </c>
      <c r="R215" s="3" t="str">
        <f t="shared" si="25"/>
        <v>S</v>
      </c>
      <c r="S215" s="77">
        <f t="shared" si="26"/>
        <v>0</v>
      </c>
      <c r="T215" s="78">
        <f t="shared" si="27"/>
        <v>3</v>
      </c>
      <c r="U215" s="77">
        <f t="shared" si="28"/>
        <v>700</v>
      </c>
      <c r="V215" s="77">
        <f t="shared" si="29"/>
        <v>1050</v>
      </c>
      <c r="W215" s="78">
        <f t="shared" si="30"/>
        <v>-28</v>
      </c>
      <c r="X215" s="77">
        <f t="shared" si="31"/>
        <v>-9800</v>
      </c>
      <c r="AH215" s="2"/>
      <c r="AQ215" s="2"/>
      <c r="AS215" s="2"/>
      <c r="AT215" s="2"/>
      <c r="BD215" s="1"/>
      <c r="BE215" s="2"/>
      <c r="BF215" s="1"/>
      <c r="BG215" s="2"/>
      <c r="BK215" s="2"/>
      <c r="BM215" s="2"/>
      <c r="BN215" s="2"/>
      <c r="BT215" s="2"/>
      <c r="BU215" s="2"/>
    </row>
    <row r="216" spans="1:73" ht="12.75">
      <c r="A216" s="3">
        <v>2016</v>
      </c>
      <c r="B216" s="3">
        <v>9312</v>
      </c>
      <c r="C216" s="1" t="s">
        <v>304</v>
      </c>
      <c r="D216" s="2">
        <v>42565</v>
      </c>
      <c r="E216" s="1" t="s">
        <v>310</v>
      </c>
      <c r="F216" s="2">
        <v>42565</v>
      </c>
      <c r="G216" s="77">
        <v>350</v>
      </c>
      <c r="H216" s="77">
        <v>350</v>
      </c>
      <c r="I216" s="77">
        <v>0</v>
      </c>
      <c r="J216" s="2">
        <v>42572</v>
      </c>
      <c r="K216" s="78">
        <v>30</v>
      </c>
      <c r="L216" s="2">
        <v>42370</v>
      </c>
      <c r="M216" s="2">
        <v>42735</v>
      </c>
      <c r="N216" s="77">
        <v>0</v>
      </c>
      <c r="P216" s="77">
        <v>0</v>
      </c>
      <c r="Q216" s="78">
        <f t="shared" si="24"/>
        <v>7</v>
      </c>
      <c r="R216" s="3" t="str">
        <f t="shared" si="25"/>
        <v>S</v>
      </c>
      <c r="S216" s="77">
        <f t="shared" si="26"/>
        <v>0</v>
      </c>
      <c r="T216" s="78">
        <f t="shared" si="27"/>
        <v>7</v>
      </c>
      <c r="U216" s="77">
        <f t="shared" si="28"/>
        <v>2450</v>
      </c>
      <c r="V216" s="77">
        <f t="shared" si="29"/>
        <v>2450</v>
      </c>
      <c r="W216" s="78">
        <f t="shared" si="30"/>
        <v>-23</v>
      </c>
      <c r="X216" s="77">
        <f t="shared" si="31"/>
        <v>-8050</v>
      </c>
      <c r="AH216" s="2"/>
      <c r="AQ216" s="2"/>
      <c r="AS216" s="2"/>
      <c r="AT216" s="2"/>
      <c r="BD216" s="1"/>
      <c r="BE216" s="2"/>
      <c r="BF216" s="1"/>
      <c r="BG216" s="2"/>
      <c r="BK216" s="2"/>
      <c r="BM216" s="2"/>
      <c r="BN216" s="2"/>
      <c r="BT216" s="2"/>
      <c r="BU216" s="2"/>
    </row>
    <row r="217" spans="1:73" ht="12.75">
      <c r="A217" s="3">
        <v>2016</v>
      </c>
      <c r="B217" s="3">
        <v>10383</v>
      </c>
      <c r="C217" s="1" t="s">
        <v>304</v>
      </c>
      <c r="D217" s="2">
        <v>42587</v>
      </c>
      <c r="E217" s="1" t="s">
        <v>311</v>
      </c>
      <c r="F217" s="2">
        <v>42590</v>
      </c>
      <c r="G217" s="77">
        <v>350</v>
      </c>
      <c r="H217" s="77">
        <v>350</v>
      </c>
      <c r="I217" s="77">
        <v>0</v>
      </c>
      <c r="J217" s="2">
        <v>42593</v>
      </c>
      <c r="K217" s="78">
        <v>30</v>
      </c>
      <c r="L217" s="2">
        <v>42370</v>
      </c>
      <c r="M217" s="2">
        <v>42735</v>
      </c>
      <c r="N217" s="77">
        <v>0</v>
      </c>
      <c r="P217" s="77">
        <v>0</v>
      </c>
      <c r="Q217" s="78">
        <f t="shared" si="24"/>
        <v>3</v>
      </c>
      <c r="R217" s="3" t="str">
        <f t="shared" si="25"/>
        <v>S</v>
      </c>
      <c r="S217" s="77">
        <f t="shared" si="26"/>
        <v>0</v>
      </c>
      <c r="T217" s="78">
        <f t="shared" si="27"/>
        <v>6</v>
      </c>
      <c r="U217" s="77">
        <f t="shared" si="28"/>
        <v>1050</v>
      </c>
      <c r="V217" s="77">
        <f t="shared" si="29"/>
        <v>2100</v>
      </c>
      <c r="W217" s="78">
        <f t="shared" si="30"/>
        <v>-27</v>
      </c>
      <c r="X217" s="77">
        <f t="shared" si="31"/>
        <v>-9450</v>
      </c>
      <c r="AH217" s="2"/>
      <c r="AQ217" s="2"/>
      <c r="AS217" s="2"/>
      <c r="AT217" s="2"/>
      <c r="BD217" s="1"/>
      <c r="BE217" s="2"/>
      <c r="BF217" s="1"/>
      <c r="BG217" s="2"/>
      <c r="BK217" s="2"/>
      <c r="BM217" s="2"/>
      <c r="BN217" s="2"/>
      <c r="BT217" s="2"/>
      <c r="BU217" s="2"/>
    </row>
    <row r="218" spans="1:73" ht="12.75">
      <c r="A218" s="3">
        <v>2016</v>
      </c>
      <c r="B218" s="3">
        <v>12405</v>
      </c>
      <c r="C218" s="1" t="s">
        <v>304</v>
      </c>
      <c r="D218" s="2">
        <v>42632</v>
      </c>
      <c r="E218" s="1" t="s">
        <v>312</v>
      </c>
      <c r="F218" s="2">
        <v>42633</v>
      </c>
      <c r="G218" s="77">
        <v>350</v>
      </c>
      <c r="H218" s="77">
        <v>350</v>
      </c>
      <c r="I218" s="77">
        <v>0</v>
      </c>
      <c r="J218" s="2">
        <v>42643</v>
      </c>
      <c r="K218" s="78">
        <v>30</v>
      </c>
      <c r="L218" s="2">
        <v>42370</v>
      </c>
      <c r="M218" s="2">
        <v>42735</v>
      </c>
      <c r="N218" s="77">
        <v>0</v>
      </c>
      <c r="P218" s="77">
        <v>0</v>
      </c>
      <c r="Q218" s="78">
        <f t="shared" si="24"/>
        <v>10</v>
      </c>
      <c r="R218" s="3" t="str">
        <f t="shared" si="25"/>
        <v>S</v>
      </c>
      <c r="S218" s="77">
        <f t="shared" si="26"/>
        <v>0</v>
      </c>
      <c r="T218" s="78">
        <f t="shared" si="27"/>
        <v>11</v>
      </c>
      <c r="U218" s="77">
        <f t="shared" si="28"/>
        <v>3500</v>
      </c>
      <c r="V218" s="77">
        <f t="shared" si="29"/>
        <v>3850</v>
      </c>
      <c r="W218" s="78">
        <f t="shared" si="30"/>
        <v>-20</v>
      </c>
      <c r="X218" s="77">
        <f t="shared" si="31"/>
        <v>-7000</v>
      </c>
      <c r="AH218" s="2"/>
      <c r="AQ218" s="2"/>
      <c r="AS218" s="2"/>
      <c r="AT218" s="2"/>
      <c r="BD218" s="1"/>
      <c r="BE218" s="2"/>
      <c r="BF218" s="1"/>
      <c r="BG218" s="2"/>
      <c r="BK218" s="2"/>
      <c r="BM218" s="2"/>
      <c r="BN218" s="2"/>
      <c r="BT218" s="2"/>
      <c r="BU218" s="2"/>
    </row>
    <row r="219" spans="1:73" ht="12.75">
      <c r="A219" s="3">
        <v>2016</v>
      </c>
      <c r="B219" s="3">
        <v>13234</v>
      </c>
      <c r="C219" s="1" t="s">
        <v>304</v>
      </c>
      <c r="D219" s="2">
        <v>42648</v>
      </c>
      <c r="E219" s="1" t="s">
        <v>313</v>
      </c>
      <c r="F219" s="2">
        <v>42648</v>
      </c>
      <c r="G219" s="77">
        <v>350</v>
      </c>
      <c r="H219" s="77">
        <v>350</v>
      </c>
      <c r="I219" s="77">
        <v>0</v>
      </c>
      <c r="J219" s="2">
        <v>42650</v>
      </c>
      <c r="K219" s="78">
        <v>30</v>
      </c>
      <c r="L219" s="2">
        <v>42370</v>
      </c>
      <c r="M219" s="2">
        <v>42735</v>
      </c>
      <c r="N219" s="77">
        <v>0</v>
      </c>
      <c r="P219" s="77">
        <v>0</v>
      </c>
      <c r="Q219" s="78">
        <f t="shared" si="24"/>
        <v>2</v>
      </c>
      <c r="R219" s="3" t="str">
        <f t="shared" si="25"/>
        <v>S</v>
      </c>
      <c r="S219" s="77">
        <f t="shared" si="26"/>
        <v>0</v>
      </c>
      <c r="T219" s="78">
        <f t="shared" si="27"/>
        <v>2</v>
      </c>
      <c r="U219" s="77">
        <f t="shared" si="28"/>
        <v>700</v>
      </c>
      <c r="V219" s="77">
        <f t="shared" si="29"/>
        <v>700</v>
      </c>
      <c r="W219" s="78">
        <f t="shared" si="30"/>
        <v>-28</v>
      </c>
      <c r="X219" s="77">
        <f t="shared" si="31"/>
        <v>-9800</v>
      </c>
      <c r="AH219" s="2"/>
      <c r="AQ219" s="2"/>
      <c r="AS219" s="2"/>
      <c r="AT219" s="2"/>
      <c r="BD219" s="1"/>
      <c r="BE219" s="2"/>
      <c r="BF219" s="1"/>
      <c r="BG219" s="2"/>
      <c r="BK219" s="2"/>
      <c r="BM219" s="2"/>
      <c r="BN219" s="2"/>
      <c r="BT219" s="2"/>
      <c r="BU219" s="2"/>
    </row>
    <row r="220" spans="1:73" ht="12.75">
      <c r="A220" s="3">
        <v>2016</v>
      </c>
      <c r="B220" s="3">
        <v>1979</v>
      </c>
      <c r="C220" s="1" t="s">
        <v>304</v>
      </c>
      <c r="D220" s="2">
        <v>42411</v>
      </c>
      <c r="E220" s="1" t="s">
        <v>314</v>
      </c>
      <c r="F220" s="2">
        <v>42411</v>
      </c>
      <c r="G220" s="77">
        <v>350</v>
      </c>
      <c r="H220" s="77">
        <v>350</v>
      </c>
      <c r="I220" s="77">
        <v>0</v>
      </c>
      <c r="J220" s="2">
        <v>42430</v>
      </c>
      <c r="K220" s="78">
        <v>30</v>
      </c>
      <c r="L220" s="2">
        <v>42370</v>
      </c>
      <c r="M220" s="2">
        <v>42735</v>
      </c>
      <c r="N220" s="77">
        <v>0</v>
      </c>
      <c r="P220" s="77">
        <v>0</v>
      </c>
      <c r="Q220" s="78">
        <f t="shared" si="24"/>
        <v>19</v>
      </c>
      <c r="R220" s="3" t="str">
        <f t="shared" si="25"/>
        <v>S</v>
      </c>
      <c r="S220" s="77">
        <f t="shared" si="26"/>
        <v>0</v>
      </c>
      <c r="T220" s="78">
        <f t="shared" si="27"/>
        <v>19</v>
      </c>
      <c r="U220" s="77">
        <f t="shared" si="28"/>
        <v>6650</v>
      </c>
      <c r="V220" s="77">
        <f t="shared" si="29"/>
        <v>6650</v>
      </c>
      <c r="W220" s="78">
        <f t="shared" si="30"/>
        <v>-11</v>
      </c>
      <c r="X220" s="77">
        <f t="shared" si="31"/>
        <v>-3850</v>
      </c>
      <c r="AH220" s="2"/>
      <c r="AQ220" s="2"/>
      <c r="AS220" s="2"/>
      <c r="AT220" s="2"/>
      <c r="BD220" s="1"/>
      <c r="BE220" s="2"/>
      <c r="BF220" s="1"/>
      <c r="BG220" s="2"/>
      <c r="BK220" s="2"/>
      <c r="BM220" s="2"/>
      <c r="BN220" s="2"/>
      <c r="BT220" s="2"/>
      <c r="BU220" s="2"/>
    </row>
    <row r="221" spans="1:73" ht="12.75">
      <c r="A221" s="3">
        <v>2016</v>
      </c>
      <c r="C221" s="1" t="s">
        <v>315</v>
      </c>
      <c r="D221" s="2">
        <v>39994</v>
      </c>
      <c r="E221" s="1" t="s">
        <v>316</v>
      </c>
      <c r="F221" s="2">
        <v>40022</v>
      </c>
      <c r="G221" s="77">
        <v>2.38</v>
      </c>
      <c r="H221" s="77">
        <v>0</v>
      </c>
      <c r="I221" s="77">
        <v>0</v>
      </c>
      <c r="J221" s="2">
        <v>1</v>
      </c>
      <c r="K221" s="78">
        <v>30</v>
      </c>
      <c r="L221" s="2">
        <v>42370</v>
      </c>
      <c r="M221" s="2">
        <v>42735</v>
      </c>
      <c r="N221" s="77">
        <v>0</v>
      </c>
      <c r="P221" s="77">
        <v>0</v>
      </c>
      <c r="Q221" s="78">
        <f t="shared" si="24"/>
        <v>0</v>
      </c>
      <c r="R221" s="3" t="str">
        <f t="shared" si="25"/>
        <v>N</v>
      </c>
      <c r="S221" s="77">
        <f t="shared" si="26"/>
        <v>2.38</v>
      </c>
      <c r="T221" s="78">
        <f t="shared" si="27"/>
        <v>0</v>
      </c>
      <c r="U221" s="77">
        <f t="shared" si="28"/>
        <v>0</v>
      </c>
      <c r="V221" s="77">
        <f t="shared" si="29"/>
        <v>0</v>
      </c>
      <c r="W221" s="78">
        <f t="shared" si="30"/>
        <v>0</v>
      </c>
      <c r="X221" s="77">
        <f t="shared" si="31"/>
        <v>0</v>
      </c>
      <c r="AH221" s="2"/>
      <c r="AQ221" s="2"/>
      <c r="AS221" s="2"/>
      <c r="AT221" s="2"/>
      <c r="BD221" s="1"/>
      <c r="BE221" s="2"/>
      <c r="BF221" s="1"/>
      <c r="BG221" s="2"/>
      <c r="BK221" s="2"/>
      <c r="BM221" s="2"/>
      <c r="BN221" s="2"/>
      <c r="BT221" s="2"/>
      <c r="BU221" s="2"/>
    </row>
    <row r="222" spans="1:73" ht="12.75">
      <c r="A222" s="3">
        <v>2016</v>
      </c>
      <c r="B222" s="3">
        <v>4531</v>
      </c>
      <c r="C222" s="1" t="s">
        <v>317</v>
      </c>
      <c r="D222" s="2">
        <v>42465</v>
      </c>
      <c r="E222" s="1" t="s">
        <v>318</v>
      </c>
      <c r="F222" s="2">
        <v>42466</v>
      </c>
      <c r="G222" s="77">
        <v>976</v>
      </c>
      <c r="H222" s="77">
        <v>976</v>
      </c>
      <c r="I222" s="77">
        <v>0</v>
      </c>
      <c r="J222" s="2">
        <v>42517</v>
      </c>
      <c r="K222" s="78">
        <v>30</v>
      </c>
      <c r="L222" s="2">
        <v>42370</v>
      </c>
      <c r="M222" s="2">
        <v>42735</v>
      </c>
      <c r="N222" s="77">
        <v>0</v>
      </c>
      <c r="P222" s="77">
        <v>0</v>
      </c>
      <c r="Q222" s="78">
        <f t="shared" si="24"/>
        <v>51</v>
      </c>
      <c r="R222" s="3" t="str">
        <f t="shared" si="25"/>
        <v>S</v>
      </c>
      <c r="S222" s="77">
        <f t="shared" si="26"/>
        <v>0</v>
      </c>
      <c r="T222" s="78">
        <f t="shared" si="27"/>
        <v>52</v>
      </c>
      <c r="U222" s="77">
        <f t="shared" si="28"/>
        <v>49776</v>
      </c>
      <c r="V222" s="77">
        <f t="shared" si="29"/>
        <v>50752</v>
      </c>
      <c r="W222" s="78">
        <f t="shared" si="30"/>
        <v>21</v>
      </c>
      <c r="X222" s="77">
        <f t="shared" si="31"/>
        <v>20496</v>
      </c>
      <c r="AH222" s="2"/>
      <c r="AQ222" s="2"/>
      <c r="AS222" s="2"/>
      <c r="AT222" s="2"/>
      <c r="BD222" s="1"/>
      <c r="BE222" s="2"/>
      <c r="BF222" s="1"/>
      <c r="BG222" s="2"/>
      <c r="BK222" s="2"/>
      <c r="BM222" s="2"/>
      <c r="BN222" s="2"/>
      <c r="BT222" s="2"/>
      <c r="BU222" s="2"/>
    </row>
    <row r="223" spans="1:73" ht="12.75">
      <c r="A223" s="3">
        <v>2016</v>
      </c>
      <c r="C223" s="1" t="s">
        <v>319</v>
      </c>
      <c r="D223" s="2">
        <v>41299</v>
      </c>
      <c r="E223" s="1" t="s">
        <v>320</v>
      </c>
      <c r="F223" s="2">
        <v>41303</v>
      </c>
      <c r="G223" s="77">
        <v>3.99</v>
      </c>
      <c r="H223" s="77">
        <v>0</v>
      </c>
      <c r="I223" s="77">
        <v>0</v>
      </c>
      <c r="J223" s="2">
        <v>1</v>
      </c>
      <c r="K223" s="78">
        <v>30</v>
      </c>
      <c r="L223" s="2">
        <v>42370</v>
      </c>
      <c r="M223" s="2">
        <v>42735</v>
      </c>
      <c r="N223" s="77">
        <v>0</v>
      </c>
      <c r="P223" s="77">
        <v>0</v>
      </c>
      <c r="Q223" s="78">
        <f t="shared" si="24"/>
        <v>0</v>
      </c>
      <c r="R223" s="3" t="str">
        <f t="shared" si="25"/>
        <v>N</v>
      </c>
      <c r="S223" s="77">
        <f t="shared" si="26"/>
        <v>3.99</v>
      </c>
      <c r="T223" s="78">
        <f t="shared" si="27"/>
        <v>0</v>
      </c>
      <c r="U223" s="77">
        <f t="shared" si="28"/>
        <v>0</v>
      </c>
      <c r="V223" s="77">
        <f t="shared" si="29"/>
        <v>0</v>
      </c>
      <c r="W223" s="78">
        <f t="shared" si="30"/>
        <v>0</v>
      </c>
      <c r="X223" s="77">
        <f t="shared" si="31"/>
        <v>0</v>
      </c>
      <c r="AH223" s="2"/>
      <c r="AQ223" s="2"/>
      <c r="AS223" s="2"/>
      <c r="AT223" s="2"/>
      <c r="BD223" s="1"/>
      <c r="BE223" s="2"/>
      <c r="BF223" s="1"/>
      <c r="BG223" s="2"/>
      <c r="BK223" s="2"/>
      <c r="BM223" s="2"/>
      <c r="BN223" s="2"/>
      <c r="BT223" s="2"/>
      <c r="BU223" s="2"/>
    </row>
    <row r="224" spans="1:73" ht="12.75">
      <c r="A224" s="3">
        <v>2016</v>
      </c>
      <c r="B224" s="3">
        <v>461</v>
      </c>
      <c r="C224" s="1" t="s">
        <v>321</v>
      </c>
      <c r="D224" s="2">
        <v>42381</v>
      </c>
      <c r="E224" s="1" t="s">
        <v>305</v>
      </c>
      <c r="F224" s="2">
        <v>42382</v>
      </c>
      <c r="G224" s="77">
        <v>193.05</v>
      </c>
      <c r="H224" s="77">
        <v>193.05</v>
      </c>
      <c r="I224" s="77">
        <v>0</v>
      </c>
      <c r="J224" s="2">
        <v>42438</v>
      </c>
      <c r="K224" s="78">
        <v>30</v>
      </c>
      <c r="L224" s="2">
        <v>42370</v>
      </c>
      <c r="M224" s="2">
        <v>42735</v>
      </c>
      <c r="N224" s="77">
        <v>0</v>
      </c>
      <c r="P224" s="77">
        <v>0</v>
      </c>
      <c r="Q224" s="78">
        <f t="shared" si="24"/>
        <v>56</v>
      </c>
      <c r="R224" s="3" t="str">
        <f t="shared" si="25"/>
        <v>S</v>
      </c>
      <c r="S224" s="77">
        <f t="shared" si="26"/>
        <v>0</v>
      </c>
      <c r="T224" s="78">
        <f t="shared" si="27"/>
        <v>57</v>
      </c>
      <c r="U224" s="77">
        <f t="shared" si="28"/>
        <v>10810.8</v>
      </c>
      <c r="V224" s="77">
        <f t="shared" si="29"/>
        <v>11003.85</v>
      </c>
      <c r="W224" s="78">
        <f t="shared" si="30"/>
        <v>26</v>
      </c>
      <c r="X224" s="77">
        <f t="shared" si="31"/>
        <v>5019.3</v>
      </c>
      <c r="AH224" s="2"/>
      <c r="AQ224" s="2"/>
      <c r="AS224" s="2"/>
      <c r="AT224" s="2"/>
      <c r="BD224" s="1"/>
      <c r="BE224" s="2"/>
      <c r="BF224" s="1"/>
      <c r="BG224" s="2"/>
      <c r="BK224" s="2"/>
      <c r="BM224" s="2"/>
      <c r="BN224" s="2"/>
      <c r="BT224" s="2"/>
      <c r="BU224" s="2"/>
    </row>
    <row r="225" spans="1:73" ht="12.75">
      <c r="A225" s="3">
        <v>2016</v>
      </c>
      <c r="C225" s="1" t="s">
        <v>321</v>
      </c>
      <c r="D225" s="2">
        <v>37644</v>
      </c>
      <c r="E225" s="1" t="s">
        <v>322</v>
      </c>
      <c r="F225" s="2">
        <v>37671</v>
      </c>
      <c r="G225" s="77">
        <v>372.24</v>
      </c>
      <c r="H225" s="77">
        <v>0</v>
      </c>
      <c r="I225" s="77">
        <v>0</v>
      </c>
      <c r="J225" s="2">
        <v>1</v>
      </c>
      <c r="K225" s="78">
        <v>30</v>
      </c>
      <c r="L225" s="2">
        <v>42370</v>
      </c>
      <c r="M225" s="2">
        <v>42735</v>
      </c>
      <c r="N225" s="77">
        <v>0</v>
      </c>
      <c r="P225" s="77">
        <v>0</v>
      </c>
      <c r="Q225" s="78">
        <f t="shared" si="24"/>
        <v>0</v>
      </c>
      <c r="R225" s="3" t="str">
        <f t="shared" si="25"/>
        <v>N</v>
      </c>
      <c r="S225" s="77">
        <f t="shared" si="26"/>
        <v>372.24</v>
      </c>
      <c r="T225" s="78">
        <f t="shared" si="27"/>
        <v>0</v>
      </c>
      <c r="U225" s="77">
        <f t="shared" si="28"/>
        <v>0</v>
      </c>
      <c r="V225" s="77">
        <f t="shared" si="29"/>
        <v>0</v>
      </c>
      <c r="W225" s="78">
        <f t="shared" si="30"/>
        <v>0</v>
      </c>
      <c r="X225" s="77">
        <f t="shared" si="31"/>
        <v>0</v>
      </c>
      <c r="AH225" s="2"/>
      <c r="AQ225" s="2"/>
      <c r="AS225" s="2"/>
      <c r="AT225" s="2"/>
      <c r="BD225" s="1"/>
      <c r="BE225" s="2"/>
      <c r="BF225" s="1"/>
      <c r="BG225" s="2"/>
      <c r="BK225" s="2"/>
      <c r="BM225" s="2"/>
      <c r="BN225" s="2"/>
      <c r="BT225" s="2"/>
      <c r="BU225" s="2"/>
    </row>
    <row r="226" spans="1:73" ht="12.75">
      <c r="A226" s="3">
        <v>2016</v>
      </c>
      <c r="B226" s="3">
        <v>5037</v>
      </c>
      <c r="C226" s="1" t="s">
        <v>321</v>
      </c>
      <c r="D226" s="2">
        <v>42475</v>
      </c>
      <c r="E226" s="1" t="s">
        <v>323</v>
      </c>
      <c r="F226" s="2">
        <v>42478</v>
      </c>
      <c r="G226" s="77">
        <v>3610.5</v>
      </c>
      <c r="H226" s="77">
        <v>3610.5</v>
      </c>
      <c r="I226" s="77">
        <v>0</v>
      </c>
      <c r="J226" s="2">
        <v>42513</v>
      </c>
      <c r="K226" s="78">
        <v>30</v>
      </c>
      <c r="L226" s="2">
        <v>42370</v>
      </c>
      <c r="M226" s="2">
        <v>42735</v>
      </c>
      <c r="N226" s="77">
        <v>0</v>
      </c>
      <c r="P226" s="77">
        <v>0</v>
      </c>
      <c r="Q226" s="78">
        <f t="shared" si="24"/>
        <v>35</v>
      </c>
      <c r="R226" s="3" t="str">
        <f t="shared" si="25"/>
        <v>S</v>
      </c>
      <c r="S226" s="77">
        <f t="shared" si="26"/>
        <v>0</v>
      </c>
      <c r="T226" s="78">
        <f t="shared" si="27"/>
        <v>38</v>
      </c>
      <c r="U226" s="77">
        <f t="shared" si="28"/>
        <v>126367.5</v>
      </c>
      <c r="V226" s="77">
        <f t="shared" si="29"/>
        <v>137199</v>
      </c>
      <c r="W226" s="78">
        <f t="shared" si="30"/>
        <v>5</v>
      </c>
      <c r="X226" s="77">
        <f t="shared" si="31"/>
        <v>18052.5</v>
      </c>
      <c r="AH226" s="2"/>
      <c r="AQ226" s="2"/>
      <c r="AS226" s="2"/>
      <c r="AT226" s="2"/>
      <c r="BD226" s="1"/>
      <c r="BE226" s="2"/>
      <c r="BF226" s="1"/>
      <c r="BG226" s="2"/>
      <c r="BK226" s="2"/>
      <c r="BM226" s="2"/>
      <c r="BN226" s="2"/>
      <c r="BT226" s="2"/>
      <c r="BU226" s="2"/>
    </row>
    <row r="227" spans="1:73" ht="12.75">
      <c r="A227" s="3">
        <v>2016</v>
      </c>
      <c r="B227" s="3">
        <v>5034</v>
      </c>
      <c r="C227" s="1" t="s">
        <v>321</v>
      </c>
      <c r="D227" s="2">
        <v>42475</v>
      </c>
      <c r="E227" s="1" t="s">
        <v>324</v>
      </c>
      <c r="F227" s="2">
        <v>42478</v>
      </c>
      <c r="G227" s="77">
        <v>3403.5</v>
      </c>
      <c r="H227" s="77">
        <v>3403.5</v>
      </c>
      <c r="I227" s="77">
        <v>0</v>
      </c>
      <c r="J227" s="2">
        <v>42513</v>
      </c>
      <c r="K227" s="78">
        <v>30</v>
      </c>
      <c r="L227" s="2">
        <v>42370</v>
      </c>
      <c r="M227" s="2">
        <v>42735</v>
      </c>
      <c r="N227" s="77">
        <v>0</v>
      </c>
      <c r="P227" s="77">
        <v>0</v>
      </c>
      <c r="Q227" s="78">
        <f t="shared" si="24"/>
        <v>35</v>
      </c>
      <c r="R227" s="3" t="str">
        <f t="shared" si="25"/>
        <v>S</v>
      </c>
      <c r="S227" s="77">
        <f t="shared" si="26"/>
        <v>0</v>
      </c>
      <c r="T227" s="78">
        <f t="shared" si="27"/>
        <v>38</v>
      </c>
      <c r="U227" s="77">
        <f t="shared" si="28"/>
        <v>119122.5</v>
      </c>
      <c r="V227" s="77">
        <f t="shared" si="29"/>
        <v>129333</v>
      </c>
      <c r="W227" s="78">
        <f t="shared" si="30"/>
        <v>5</v>
      </c>
      <c r="X227" s="77">
        <f t="shared" si="31"/>
        <v>17017.5</v>
      </c>
      <c r="AH227" s="2"/>
      <c r="AQ227" s="2"/>
      <c r="AS227" s="2"/>
      <c r="AT227" s="2"/>
      <c r="BD227" s="1"/>
      <c r="BE227" s="2"/>
      <c r="BF227" s="1"/>
      <c r="BG227" s="2"/>
      <c r="BK227" s="2"/>
      <c r="BM227" s="2"/>
      <c r="BN227" s="2"/>
      <c r="BT227" s="2"/>
      <c r="BU227" s="2"/>
    </row>
    <row r="228" spans="1:73" ht="12.75">
      <c r="A228" s="3">
        <v>2016</v>
      </c>
      <c r="B228" s="3">
        <v>5036</v>
      </c>
      <c r="C228" s="1" t="s">
        <v>321</v>
      </c>
      <c r="D228" s="2">
        <v>42475</v>
      </c>
      <c r="E228" s="1" t="s">
        <v>325</v>
      </c>
      <c r="F228" s="2">
        <v>42478</v>
      </c>
      <c r="G228" s="77">
        <v>4460.5</v>
      </c>
      <c r="H228" s="77">
        <v>4460.5</v>
      </c>
      <c r="I228" s="77">
        <v>0</v>
      </c>
      <c r="J228" s="2">
        <v>42513</v>
      </c>
      <c r="K228" s="78">
        <v>30</v>
      </c>
      <c r="L228" s="2">
        <v>42370</v>
      </c>
      <c r="M228" s="2">
        <v>42735</v>
      </c>
      <c r="N228" s="77">
        <v>0</v>
      </c>
      <c r="P228" s="77">
        <v>0</v>
      </c>
      <c r="Q228" s="78">
        <f t="shared" si="24"/>
        <v>35</v>
      </c>
      <c r="R228" s="3" t="str">
        <f t="shared" si="25"/>
        <v>S</v>
      </c>
      <c r="S228" s="77">
        <f t="shared" si="26"/>
        <v>0</v>
      </c>
      <c r="T228" s="78">
        <f t="shared" si="27"/>
        <v>38</v>
      </c>
      <c r="U228" s="77">
        <f t="shared" si="28"/>
        <v>156117.5</v>
      </c>
      <c r="V228" s="77">
        <f t="shared" si="29"/>
        <v>169499</v>
      </c>
      <c r="W228" s="78">
        <f t="shared" si="30"/>
        <v>5</v>
      </c>
      <c r="X228" s="77">
        <f t="shared" si="31"/>
        <v>22302.5</v>
      </c>
      <c r="AH228" s="2"/>
      <c r="AQ228" s="2"/>
      <c r="AS228" s="2"/>
      <c r="AT228" s="2"/>
      <c r="BD228" s="1"/>
      <c r="BE228" s="2"/>
      <c r="BF228" s="1"/>
      <c r="BG228" s="2"/>
      <c r="BK228" s="2"/>
      <c r="BM228" s="2"/>
      <c r="BN228" s="2"/>
      <c r="BT228" s="2"/>
      <c r="BU228" s="2"/>
    </row>
    <row r="229" spans="1:73" ht="12.75">
      <c r="A229" s="3">
        <v>2016</v>
      </c>
      <c r="B229" s="3">
        <v>5031</v>
      </c>
      <c r="C229" s="1" t="s">
        <v>321</v>
      </c>
      <c r="D229" s="2">
        <v>42475</v>
      </c>
      <c r="E229" s="1" t="s">
        <v>326</v>
      </c>
      <c r="F229" s="2">
        <v>42478</v>
      </c>
      <c r="G229" s="77">
        <v>4357</v>
      </c>
      <c r="H229" s="77">
        <v>4357</v>
      </c>
      <c r="I229" s="77">
        <v>0</v>
      </c>
      <c r="J229" s="2">
        <v>42513</v>
      </c>
      <c r="K229" s="78">
        <v>30</v>
      </c>
      <c r="L229" s="2">
        <v>42370</v>
      </c>
      <c r="M229" s="2">
        <v>42735</v>
      </c>
      <c r="N229" s="77">
        <v>0</v>
      </c>
      <c r="P229" s="77">
        <v>0</v>
      </c>
      <c r="Q229" s="78">
        <f t="shared" si="24"/>
        <v>35</v>
      </c>
      <c r="R229" s="3" t="str">
        <f t="shared" si="25"/>
        <v>S</v>
      </c>
      <c r="S229" s="77">
        <f t="shared" si="26"/>
        <v>0</v>
      </c>
      <c r="T229" s="78">
        <f t="shared" si="27"/>
        <v>38</v>
      </c>
      <c r="U229" s="77">
        <f t="shared" si="28"/>
        <v>152495</v>
      </c>
      <c r="V229" s="77">
        <f t="shared" si="29"/>
        <v>165566</v>
      </c>
      <c r="W229" s="78">
        <f t="shared" si="30"/>
        <v>5</v>
      </c>
      <c r="X229" s="77">
        <f t="shared" si="31"/>
        <v>21785</v>
      </c>
      <c r="AH229" s="2"/>
      <c r="AQ229" s="2"/>
      <c r="AS229" s="2"/>
      <c r="AT229" s="2"/>
      <c r="BD229" s="1"/>
      <c r="BE229" s="2"/>
      <c r="BF229" s="1"/>
      <c r="BG229" s="2"/>
      <c r="BK229" s="2"/>
      <c r="BM229" s="2"/>
      <c r="BN229" s="2"/>
      <c r="BT229" s="2"/>
      <c r="BU229" s="2"/>
    </row>
    <row r="230" spans="1:73" ht="12.75">
      <c r="A230" s="3">
        <v>2016</v>
      </c>
      <c r="B230" s="3">
        <v>5765</v>
      </c>
      <c r="C230" s="1" t="s">
        <v>321</v>
      </c>
      <c r="D230" s="2">
        <v>42492</v>
      </c>
      <c r="E230" s="1" t="s">
        <v>327</v>
      </c>
      <c r="F230" s="2">
        <v>42493</v>
      </c>
      <c r="G230" s="77">
        <v>4460.5</v>
      </c>
      <c r="H230" s="77">
        <v>2760.5</v>
      </c>
      <c r="I230" s="77">
        <v>1700</v>
      </c>
      <c r="J230" s="2">
        <v>42521</v>
      </c>
      <c r="K230" s="78">
        <v>30</v>
      </c>
      <c r="L230" s="2">
        <v>42370</v>
      </c>
      <c r="M230" s="2">
        <v>42735</v>
      </c>
      <c r="N230" s="77">
        <v>0</v>
      </c>
      <c r="P230" s="77">
        <v>0</v>
      </c>
      <c r="Q230" s="78">
        <f t="shared" si="24"/>
        <v>28</v>
      </c>
      <c r="R230" s="3" t="str">
        <f t="shared" si="25"/>
        <v>S</v>
      </c>
      <c r="S230" s="77">
        <f t="shared" si="26"/>
        <v>0</v>
      </c>
      <c r="T230" s="78">
        <f t="shared" si="27"/>
        <v>29</v>
      </c>
      <c r="U230" s="77">
        <f t="shared" si="28"/>
        <v>77294</v>
      </c>
      <c r="V230" s="77">
        <f t="shared" si="29"/>
        <v>80054.5</v>
      </c>
      <c r="W230" s="78">
        <f t="shared" si="30"/>
        <v>-2</v>
      </c>
      <c r="X230" s="77">
        <f t="shared" si="31"/>
        <v>-5521</v>
      </c>
      <c r="AH230" s="2"/>
      <c r="AQ230" s="2"/>
      <c r="AS230" s="2"/>
      <c r="AT230" s="2"/>
      <c r="BD230" s="1"/>
      <c r="BE230" s="2"/>
      <c r="BF230" s="1"/>
      <c r="BG230" s="2"/>
      <c r="BK230" s="2"/>
      <c r="BM230" s="2"/>
      <c r="BN230" s="2"/>
      <c r="BT230" s="2"/>
      <c r="BU230" s="2"/>
    </row>
    <row r="231" spans="1:73" ht="12.75">
      <c r="A231" s="3">
        <v>2016</v>
      </c>
      <c r="C231" s="1" t="s">
        <v>321</v>
      </c>
      <c r="D231" s="2">
        <v>38203</v>
      </c>
      <c r="E231" s="1" t="s">
        <v>328</v>
      </c>
      <c r="F231" s="2">
        <v>38246</v>
      </c>
      <c r="G231" s="77">
        <v>613.04</v>
      </c>
      <c r="H231" s="77">
        <v>0</v>
      </c>
      <c r="I231" s="77">
        <v>0</v>
      </c>
      <c r="J231" s="2">
        <v>1</v>
      </c>
      <c r="K231" s="78">
        <v>30</v>
      </c>
      <c r="L231" s="2">
        <v>42370</v>
      </c>
      <c r="M231" s="2">
        <v>42735</v>
      </c>
      <c r="N231" s="77">
        <v>0</v>
      </c>
      <c r="P231" s="77">
        <v>0</v>
      </c>
      <c r="Q231" s="78">
        <f t="shared" si="24"/>
        <v>0</v>
      </c>
      <c r="R231" s="3" t="str">
        <f t="shared" si="25"/>
        <v>N</v>
      </c>
      <c r="S231" s="77">
        <f t="shared" si="26"/>
        <v>613.04</v>
      </c>
      <c r="T231" s="78">
        <f t="shared" si="27"/>
        <v>0</v>
      </c>
      <c r="U231" s="77">
        <f t="shared" si="28"/>
        <v>0</v>
      </c>
      <c r="V231" s="77">
        <f t="shared" si="29"/>
        <v>0</v>
      </c>
      <c r="W231" s="78">
        <f t="shared" si="30"/>
        <v>0</v>
      </c>
      <c r="X231" s="77">
        <f t="shared" si="31"/>
        <v>0</v>
      </c>
      <c r="AH231" s="2"/>
      <c r="AQ231" s="2"/>
      <c r="AS231" s="2"/>
      <c r="AT231" s="2"/>
      <c r="BD231" s="1"/>
      <c r="BE231" s="2"/>
      <c r="BF231" s="1"/>
      <c r="BG231" s="2"/>
      <c r="BK231" s="2"/>
      <c r="BM231" s="2"/>
      <c r="BN231" s="2"/>
      <c r="BT231" s="2"/>
      <c r="BU231" s="2"/>
    </row>
    <row r="232" spans="1:73" ht="12.75">
      <c r="A232" s="3">
        <v>2016</v>
      </c>
      <c r="C232" s="1" t="s">
        <v>321</v>
      </c>
      <c r="D232" s="2">
        <v>38246</v>
      </c>
      <c r="E232" s="1" t="s">
        <v>329</v>
      </c>
      <c r="F232" s="2">
        <v>38274</v>
      </c>
      <c r="G232" s="77">
        <v>540</v>
      </c>
      <c r="H232" s="77">
        <v>0</v>
      </c>
      <c r="I232" s="77">
        <v>0</v>
      </c>
      <c r="J232" s="2">
        <v>1</v>
      </c>
      <c r="K232" s="78">
        <v>30</v>
      </c>
      <c r="L232" s="2">
        <v>42370</v>
      </c>
      <c r="M232" s="2">
        <v>42735</v>
      </c>
      <c r="N232" s="77">
        <v>0</v>
      </c>
      <c r="P232" s="77">
        <v>0</v>
      </c>
      <c r="Q232" s="78">
        <f t="shared" si="24"/>
        <v>0</v>
      </c>
      <c r="R232" s="3" t="str">
        <f t="shared" si="25"/>
        <v>N</v>
      </c>
      <c r="S232" s="77">
        <f t="shared" si="26"/>
        <v>540</v>
      </c>
      <c r="T232" s="78">
        <f t="shared" si="27"/>
        <v>0</v>
      </c>
      <c r="U232" s="77">
        <f t="shared" si="28"/>
        <v>0</v>
      </c>
      <c r="V232" s="77">
        <f t="shared" si="29"/>
        <v>0</v>
      </c>
      <c r="W232" s="78">
        <f t="shared" si="30"/>
        <v>0</v>
      </c>
      <c r="X232" s="77">
        <f t="shared" si="31"/>
        <v>0</v>
      </c>
      <c r="AH232" s="2"/>
      <c r="AQ232" s="2"/>
      <c r="AS232" s="2"/>
      <c r="AT232" s="2"/>
      <c r="BD232" s="1"/>
      <c r="BE232" s="2"/>
      <c r="BF232" s="1"/>
      <c r="BG232" s="2"/>
      <c r="BK232" s="2"/>
      <c r="BM232" s="2"/>
      <c r="BN232" s="2"/>
      <c r="BT232" s="2"/>
      <c r="BU232" s="2"/>
    </row>
    <row r="233" spans="1:73" ht="12.75">
      <c r="A233" s="3">
        <v>2016</v>
      </c>
      <c r="B233" s="3">
        <v>7403</v>
      </c>
      <c r="C233" s="1" t="s">
        <v>321</v>
      </c>
      <c r="D233" s="2">
        <v>42528</v>
      </c>
      <c r="E233" s="1" t="s">
        <v>330</v>
      </c>
      <c r="F233" s="2">
        <v>42528</v>
      </c>
      <c r="G233" s="77">
        <v>3507</v>
      </c>
      <c r="H233" s="77">
        <v>3507</v>
      </c>
      <c r="I233" s="77">
        <v>0</v>
      </c>
      <c r="J233" s="2">
        <v>42531</v>
      </c>
      <c r="K233" s="78">
        <v>30</v>
      </c>
      <c r="L233" s="2">
        <v>42370</v>
      </c>
      <c r="M233" s="2">
        <v>42735</v>
      </c>
      <c r="N233" s="77">
        <v>0</v>
      </c>
      <c r="P233" s="77">
        <v>0</v>
      </c>
      <c r="Q233" s="78">
        <f t="shared" si="24"/>
        <v>3</v>
      </c>
      <c r="R233" s="3" t="str">
        <f t="shared" si="25"/>
        <v>S</v>
      </c>
      <c r="S233" s="77">
        <f t="shared" si="26"/>
        <v>0</v>
      </c>
      <c r="T233" s="78">
        <f t="shared" si="27"/>
        <v>3</v>
      </c>
      <c r="U233" s="77">
        <f t="shared" si="28"/>
        <v>10521</v>
      </c>
      <c r="V233" s="77">
        <f t="shared" si="29"/>
        <v>10521</v>
      </c>
      <c r="W233" s="78">
        <f t="shared" si="30"/>
        <v>-27</v>
      </c>
      <c r="X233" s="77">
        <f t="shared" si="31"/>
        <v>-94689</v>
      </c>
      <c r="AH233" s="2"/>
      <c r="AQ233" s="2"/>
      <c r="AS233" s="2"/>
      <c r="AT233" s="2"/>
      <c r="BD233" s="1"/>
      <c r="BE233" s="2"/>
      <c r="BF233" s="1"/>
      <c r="BG233" s="2"/>
      <c r="BK233" s="2"/>
      <c r="BM233" s="2"/>
      <c r="BN233" s="2"/>
      <c r="BT233" s="2"/>
      <c r="BU233" s="2"/>
    </row>
    <row r="234" spans="1:73" ht="12.75">
      <c r="A234" s="3">
        <v>2016</v>
      </c>
      <c r="C234" s="1" t="s">
        <v>321</v>
      </c>
      <c r="D234" s="2">
        <v>40736</v>
      </c>
      <c r="E234" s="1" t="s">
        <v>331</v>
      </c>
      <c r="F234" s="2">
        <v>40739</v>
      </c>
      <c r="G234" s="77">
        <v>1412.58</v>
      </c>
      <c r="H234" s="77">
        <v>0</v>
      </c>
      <c r="I234" s="77">
        <v>0</v>
      </c>
      <c r="J234" s="2">
        <v>1</v>
      </c>
      <c r="K234" s="78">
        <v>30</v>
      </c>
      <c r="L234" s="2">
        <v>42370</v>
      </c>
      <c r="M234" s="2">
        <v>42735</v>
      </c>
      <c r="N234" s="77">
        <v>0</v>
      </c>
      <c r="P234" s="77">
        <v>0</v>
      </c>
      <c r="Q234" s="78">
        <f t="shared" si="24"/>
        <v>0</v>
      </c>
      <c r="R234" s="3" t="str">
        <f t="shared" si="25"/>
        <v>N</v>
      </c>
      <c r="S234" s="77">
        <f t="shared" si="26"/>
        <v>1412.58</v>
      </c>
      <c r="T234" s="78">
        <f t="shared" si="27"/>
        <v>0</v>
      </c>
      <c r="U234" s="77">
        <f t="shared" si="28"/>
        <v>0</v>
      </c>
      <c r="V234" s="77">
        <f t="shared" si="29"/>
        <v>0</v>
      </c>
      <c r="W234" s="78">
        <f t="shared" si="30"/>
        <v>0</v>
      </c>
      <c r="X234" s="77">
        <f t="shared" si="31"/>
        <v>0</v>
      </c>
      <c r="AH234" s="2"/>
      <c r="AQ234" s="2"/>
      <c r="AS234" s="2"/>
      <c r="AT234" s="2"/>
      <c r="BD234" s="1"/>
      <c r="BE234" s="2"/>
      <c r="BF234" s="1"/>
      <c r="BG234" s="2"/>
      <c r="BK234" s="2"/>
      <c r="BM234" s="2"/>
      <c r="BN234" s="2"/>
      <c r="BT234" s="2"/>
      <c r="BU234" s="2"/>
    </row>
    <row r="235" spans="1:73" ht="12.75">
      <c r="A235" s="3">
        <v>2016</v>
      </c>
      <c r="C235" s="1" t="s">
        <v>321</v>
      </c>
      <c r="D235" s="2">
        <v>38274</v>
      </c>
      <c r="E235" s="1" t="s">
        <v>332</v>
      </c>
      <c r="F235" s="2">
        <v>38295</v>
      </c>
      <c r="G235" s="77">
        <v>608</v>
      </c>
      <c r="H235" s="77">
        <v>0</v>
      </c>
      <c r="I235" s="77">
        <v>0</v>
      </c>
      <c r="J235" s="2">
        <v>1</v>
      </c>
      <c r="K235" s="78">
        <v>30</v>
      </c>
      <c r="L235" s="2">
        <v>42370</v>
      </c>
      <c r="M235" s="2">
        <v>42735</v>
      </c>
      <c r="N235" s="77">
        <v>0</v>
      </c>
      <c r="P235" s="77">
        <v>0</v>
      </c>
      <c r="Q235" s="78">
        <f t="shared" si="24"/>
        <v>0</v>
      </c>
      <c r="R235" s="3" t="str">
        <f t="shared" si="25"/>
        <v>N</v>
      </c>
      <c r="S235" s="77">
        <f t="shared" si="26"/>
        <v>608</v>
      </c>
      <c r="T235" s="78">
        <f t="shared" si="27"/>
        <v>0</v>
      </c>
      <c r="U235" s="77">
        <f t="shared" si="28"/>
        <v>0</v>
      </c>
      <c r="V235" s="77">
        <f t="shared" si="29"/>
        <v>0</v>
      </c>
      <c r="W235" s="78">
        <f t="shared" si="30"/>
        <v>0</v>
      </c>
      <c r="X235" s="77">
        <f t="shared" si="31"/>
        <v>0</v>
      </c>
      <c r="AH235" s="2"/>
      <c r="AQ235" s="2"/>
      <c r="AS235" s="2"/>
      <c r="AT235" s="2"/>
      <c r="BD235" s="1"/>
      <c r="BE235" s="2"/>
      <c r="BF235" s="1"/>
      <c r="BG235" s="2"/>
      <c r="BK235" s="2"/>
      <c r="BM235" s="2"/>
      <c r="BN235" s="2"/>
      <c r="BT235" s="2"/>
      <c r="BU235" s="2"/>
    </row>
    <row r="236" spans="1:73" ht="12.75">
      <c r="A236" s="3">
        <v>2016</v>
      </c>
      <c r="C236" s="1" t="s">
        <v>321</v>
      </c>
      <c r="D236" s="2">
        <v>38295</v>
      </c>
      <c r="E236" s="1" t="s">
        <v>333</v>
      </c>
      <c r="F236" s="2">
        <v>38316</v>
      </c>
      <c r="G236" s="77">
        <v>470</v>
      </c>
      <c r="H236" s="77">
        <v>0</v>
      </c>
      <c r="I236" s="77">
        <v>0</v>
      </c>
      <c r="J236" s="2">
        <v>1</v>
      </c>
      <c r="K236" s="78">
        <v>30</v>
      </c>
      <c r="L236" s="2">
        <v>42370</v>
      </c>
      <c r="M236" s="2">
        <v>42735</v>
      </c>
      <c r="N236" s="77">
        <v>0</v>
      </c>
      <c r="P236" s="77">
        <v>0</v>
      </c>
      <c r="Q236" s="78">
        <f t="shared" si="24"/>
        <v>0</v>
      </c>
      <c r="R236" s="3" t="str">
        <f t="shared" si="25"/>
        <v>N</v>
      </c>
      <c r="S236" s="77">
        <f t="shared" si="26"/>
        <v>470</v>
      </c>
      <c r="T236" s="78">
        <f t="shared" si="27"/>
        <v>0</v>
      </c>
      <c r="U236" s="77">
        <f t="shared" si="28"/>
        <v>0</v>
      </c>
      <c r="V236" s="77">
        <f t="shared" si="29"/>
        <v>0</v>
      </c>
      <c r="W236" s="78">
        <f t="shared" si="30"/>
        <v>0</v>
      </c>
      <c r="X236" s="77">
        <f t="shared" si="31"/>
        <v>0</v>
      </c>
      <c r="AH236" s="2"/>
      <c r="AQ236" s="2"/>
      <c r="AS236" s="2"/>
      <c r="AT236" s="2"/>
      <c r="BD236" s="1"/>
      <c r="BE236" s="2"/>
      <c r="BF236" s="1"/>
      <c r="BG236" s="2"/>
      <c r="BK236" s="2"/>
      <c r="BM236" s="2"/>
      <c r="BN236" s="2"/>
      <c r="BT236" s="2"/>
      <c r="BU236" s="2"/>
    </row>
    <row r="237" spans="1:73" ht="12.75">
      <c r="A237" s="3">
        <v>2016</v>
      </c>
      <c r="B237" s="3">
        <v>11340</v>
      </c>
      <c r="C237" s="1" t="s">
        <v>321</v>
      </c>
      <c r="D237" s="2">
        <v>42612</v>
      </c>
      <c r="E237" s="1" t="s">
        <v>334</v>
      </c>
      <c r="F237" s="2">
        <v>42612</v>
      </c>
      <c r="G237" s="77">
        <v>3948.5</v>
      </c>
      <c r="H237" s="77">
        <v>3948.5</v>
      </c>
      <c r="I237" s="77">
        <v>0</v>
      </c>
      <c r="J237" s="2">
        <v>42626</v>
      </c>
      <c r="K237" s="78">
        <v>30</v>
      </c>
      <c r="L237" s="2">
        <v>42370</v>
      </c>
      <c r="M237" s="2">
        <v>42735</v>
      </c>
      <c r="N237" s="77">
        <v>0</v>
      </c>
      <c r="P237" s="77">
        <v>0</v>
      </c>
      <c r="Q237" s="78">
        <f t="shared" si="24"/>
        <v>14</v>
      </c>
      <c r="R237" s="3" t="str">
        <f t="shared" si="25"/>
        <v>S</v>
      </c>
      <c r="S237" s="77">
        <f t="shared" si="26"/>
        <v>0</v>
      </c>
      <c r="T237" s="78">
        <f t="shared" si="27"/>
        <v>14</v>
      </c>
      <c r="U237" s="77">
        <f t="shared" si="28"/>
        <v>55279</v>
      </c>
      <c r="V237" s="77">
        <f t="shared" si="29"/>
        <v>55279</v>
      </c>
      <c r="W237" s="78">
        <f t="shared" si="30"/>
        <v>-16</v>
      </c>
      <c r="X237" s="77">
        <f t="shared" si="31"/>
        <v>-63176</v>
      </c>
      <c r="AH237" s="2"/>
      <c r="AQ237" s="2"/>
      <c r="AS237" s="2"/>
      <c r="AT237" s="2"/>
      <c r="BD237" s="1"/>
      <c r="BE237" s="2"/>
      <c r="BF237" s="1"/>
      <c r="BG237" s="2"/>
      <c r="BK237" s="2"/>
      <c r="BM237" s="2"/>
      <c r="BN237" s="2"/>
      <c r="BT237" s="2"/>
      <c r="BU237" s="2"/>
    </row>
    <row r="238" spans="1:73" ht="12.75">
      <c r="A238" s="3">
        <v>2016</v>
      </c>
      <c r="B238" s="3">
        <v>11339</v>
      </c>
      <c r="C238" s="1" t="s">
        <v>321</v>
      </c>
      <c r="D238" s="2">
        <v>42612</v>
      </c>
      <c r="E238" s="1" t="s">
        <v>335</v>
      </c>
      <c r="F238" s="2">
        <v>42612</v>
      </c>
      <c r="G238" s="77">
        <v>3948.5</v>
      </c>
      <c r="H238" s="77">
        <v>3948.5</v>
      </c>
      <c r="I238" s="77">
        <v>0</v>
      </c>
      <c r="J238" s="2">
        <v>42626</v>
      </c>
      <c r="K238" s="78">
        <v>30</v>
      </c>
      <c r="L238" s="2">
        <v>42370</v>
      </c>
      <c r="M238" s="2">
        <v>42735</v>
      </c>
      <c r="N238" s="77">
        <v>0</v>
      </c>
      <c r="P238" s="77">
        <v>0</v>
      </c>
      <c r="Q238" s="78">
        <f t="shared" si="24"/>
        <v>14</v>
      </c>
      <c r="R238" s="3" t="str">
        <f t="shared" si="25"/>
        <v>S</v>
      </c>
      <c r="S238" s="77">
        <f t="shared" si="26"/>
        <v>0</v>
      </c>
      <c r="T238" s="78">
        <f t="shared" si="27"/>
        <v>14</v>
      </c>
      <c r="U238" s="77">
        <f t="shared" si="28"/>
        <v>55279</v>
      </c>
      <c r="V238" s="77">
        <f t="shared" si="29"/>
        <v>55279</v>
      </c>
      <c r="W238" s="78">
        <f t="shared" si="30"/>
        <v>-16</v>
      </c>
      <c r="X238" s="77">
        <f t="shared" si="31"/>
        <v>-63176</v>
      </c>
      <c r="AH238" s="2"/>
      <c r="AS238" s="2"/>
      <c r="AT238" s="2"/>
      <c r="BD238" s="1"/>
      <c r="BE238" s="2"/>
      <c r="BF238" s="1"/>
      <c r="BG238" s="2"/>
      <c r="BK238" s="2"/>
      <c r="BM238" s="2"/>
      <c r="BN238" s="2"/>
      <c r="BT238" s="2"/>
      <c r="BU238" s="2"/>
    </row>
    <row r="239" spans="1:73" ht="12.75">
      <c r="A239" s="3">
        <v>2016</v>
      </c>
      <c r="B239" s="3">
        <v>12076</v>
      </c>
      <c r="C239" s="1" t="s">
        <v>321</v>
      </c>
      <c r="D239" s="2">
        <v>42626</v>
      </c>
      <c r="E239" s="1" t="s">
        <v>336</v>
      </c>
      <c r="F239" s="2">
        <v>42626</v>
      </c>
      <c r="G239" s="77">
        <v>2910</v>
      </c>
      <c r="H239" s="77">
        <v>2910</v>
      </c>
      <c r="I239" s="77">
        <v>0</v>
      </c>
      <c r="J239" s="2">
        <v>42629</v>
      </c>
      <c r="K239" s="78">
        <v>30</v>
      </c>
      <c r="L239" s="2">
        <v>42370</v>
      </c>
      <c r="M239" s="2">
        <v>42735</v>
      </c>
      <c r="N239" s="77">
        <v>0</v>
      </c>
      <c r="P239" s="77">
        <v>0</v>
      </c>
      <c r="Q239" s="78">
        <f t="shared" si="24"/>
        <v>3</v>
      </c>
      <c r="R239" s="3" t="str">
        <f t="shared" si="25"/>
        <v>S</v>
      </c>
      <c r="S239" s="77">
        <f t="shared" si="26"/>
        <v>0</v>
      </c>
      <c r="T239" s="78">
        <f t="shared" si="27"/>
        <v>3</v>
      </c>
      <c r="U239" s="77">
        <f t="shared" si="28"/>
        <v>8730</v>
      </c>
      <c r="V239" s="77">
        <f t="shared" si="29"/>
        <v>8730</v>
      </c>
      <c r="W239" s="78">
        <f t="shared" si="30"/>
        <v>-27</v>
      </c>
      <c r="X239" s="77">
        <f t="shared" si="31"/>
        <v>-78570</v>
      </c>
      <c r="AH239" s="2"/>
      <c r="AQ239" s="2"/>
      <c r="AS239" s="2"/>
      <c r="AT239" s="2"/>
      <c r="BD239" s="1"/>
      <c r="BE239" s="2"/>
      <c r="BF239" s="1"/>
      <c r="BG239" s="2"/>
      <c r="BK239" s="2"/>
      <c r="BM239" s="2"/>
      <c r="BN239" s="2"/>
      <c r="BT239" s="2"/>
      <c r="BU239" s="2"/>
    </row>
    <row r="240" spans="1:73" ht="12.75">
      <c r="A240" s="3">
        <v>2016</v>
      </c>
      <c r="B240" s="3">
        <v>12804</v>
      </c>
      <c r="C240" s="1" t="s">
        <v>321</v>
      </c>
      <c r="D240" s="2">
        <v>42639</v>
      </c>
      <c r="E240" s="1" t="s">
        <v>337</v>
      </c>
      <c r="F240" s="2">
        <v>42640</v>
      </c>
      <c r="G240" s="77">
        <v>221.65</v>
      </c>
      <c r="H240" s="77">
        <v>221.65</v>
      </c>
      <c r="I240" s="77">
        <v>0</v>
      </c>
      <c r="J240" s="2">
        <v>42643</v>
      </c>
      <c r="K240" s="78">
        <v>30</v>
      </c>
      <c r="L240" s="2">
        <v>42370</v>
      </c>
      <c r="M240" s="2">
        <v>42735</v>
      </c>
      <c r="N240" s="77">
        <v>0</v>
      </c>
      <c r="P240" s="77">
        <v>0</v>
      </c>
      <c r="Q240" s="78">
        <f t="shared" si="24"/>
        <v>3</v>
      </c>
      <c r="R240" s="3" t="str">
        <f t="shared" si="25"/>
        <v>S</v>
      </c>
      <c r="S240" s="77">
        <f t="shared" si="26"/>
        <v>0</v>
      </c>
      <c r="T240" s="78">
        <f t="shared" si="27"/>
        <v>4</v>
      </c>
      <c r="U240" s="77">
        <f t="shared" si="28"/>
        <v>664.95</v>
      </c>
      <c r="V240" s="77">
        <f t="shared" si="29"/>
        <v>886.6</v>
      </c>
      <c r="W240" s="78">
        <f t="shared" si="30"/>
        <v>-27</v>
      </c>
      <c r="X240" s="77">
        <f t="shared" si="31"/>
        <v>-5984.55</v>
      </c>
      <c r="AH240" s="2"/>
      <c r="AQ240" s="2"/>
      <c r="AS240" s="2"/>
      <c r="AT240" s="2"/>
      <c r="BD240" s="1"/>
      <c r="BE240" s="2"/>
      <c r="BF240" s="1"/>
      <c r="BG240" s="2"/>
      <c r="BK240" s="2"/>
      <c r="BM240" s="2"/>
      <c r="BN240" s="2"/>
      <c r="BT240" s="2"/>
      <c r="BU240" s="2"/>
    </row>
    <row r="241" spans="1:73" ht="12.75">
      <c r="A241" s="3">
        <v>2016</v>
      </c>
      <c r="B241" s="3">
        <v>13157</v>
      </c>
      <c r="C241" s="1" t="s">
        <v>321</v>
      </c>
      <c r="D241" s="2">
        <v>42646</v>
      </c>
      <c r="E241" s="1" t="s">
        <v>338</v>
      </c>
      <c r="F241" s="2">
        <v>42647</v>
      </c>
      <c r="G241" s="77">
        <v>2959</v>
      </c>
      <c r="H241" s="77">
        <v>2959</v>
      </c>
      <c r="I241" s="77">
        <v>0</v>
      </c>
      <c r="J241" s="2">
        <v>42650</v>
      </c>
      <c r="K241" s="78">
        <v>30</v>
      </c>
      <c r="L241" s="2">
        <v>42370</v>
      </c>
      <c r="M241" s="2">
        <v>42735</v>
      </c>
      <c r="N241" s="77">
        <v>0</v>
      </c>
      <c r="P241" s="77">
        <v>0</v>
      </c>
      <c r="Q241" s="78">
        <f t="shared" si="24"/>
        <v>3</v>
      </c>
      <c r="R241" s="3" t="str">
        <f t="shared" si="25"/>
        <v>S</v>
      </c>
      <c r="S241" s="77">
        <f t="shared" si="26"/>
        <v>0</v>
      </c>
      <c r="T241" s="78">
        <f t="shared" si="27"/>
        <v>4</v>
      </c>
      <c r="U241" s="77">
        <f t="shared" si="28"/>
        <v>8877</v>
      </c>
      <c r="V241" s="77">
        <f t="shared" si="29"/>
        <v>11836</v>
      </c>
      <c r="W241" s="78">
        <f t="shared" si="30"/>
        <v>-27</v>
      </c>
      <c r="X241" s="77">
        <f t="shared" si="31"/>
        <v>-79893</v>
      </c>
      <c r="AH241" s="2"/>
      <c r="AQ241" s="2"/>
      <c r="AS241" s="2"/>
      <c r="AT241" s="2"/>
      <c r="BD241" s="1"/>
      <c r="BE241" s="2"/>
      <c r="BF241" s="1"/>
      <c r="BG241" s="2"/>
      <c r="BK241" s="2"/>
      <c r="BM241" s="2"/>
      <c r="BN241" s="2"/>
      <c r="BT241" s="2"/>
      <c r="BU241" s="2"/>
    </row>
    <row r="242" spans="1:73" ht="12.75">
      <c r="A242" s="3">
        <v>2016</v>
      </c>
      <c r="C242" s="1" t="s">
        <v>339</v>
      </c>
      <c r="D242" s="2">
        <v>39384</v>
      </c>
      <c r="E242" s="1" t="s">
        <v>340</v>
      </c>
      <c r="F242" s="2">
        <v>39392</v>
      </c>
      <c r="G242" s="77">
        <v>260</v>
      </c>
      <c r="H242" s="77">
        <v>0</v>
      </c>
      <c r="I242" s="77">
        <v>0</v>
      </c>
      <c r="J242" s="2">
        <v>1</v>
      </c>
      <c r="K242" s="78">
        <v>30</v>
      </c>
      <c r="L242" s="2">
        <v>42370</v>
      </c>
      <c r="M242" s="2">
        <v>42735</v>
      </c>
      <c r="N242" s="77">
        <v>0</v>
      </c>
      <c r="P242" s="77">
        <v>0</v>
      </c>
      <c r="Q242" s="78">
        <f t="shared" si="24"/>
        <v>0</v>
      </c>
      <c r="R242" s="3" t="str">
        <f t="shared" si="25"/>
        <v>N</v>
      </c>
      <c r="S242" s="77">
        <f t="shared" si="26"/>
        <v>260</v>
      </c>
      <c r="T242" s="78">
        <f t="shared" si="27"/>
        <v>0</v>
      </c>
      <c r="U242" s="77">
        <f t="shared" si="28"/>
        <v>0</v>
      </c>
      <c r="V242" s="77">
        <f t="shared" si="29"/>
        <v>0</v>
      </c>
      <c r="W242" s="78">
        <f t="shared" si="30"/>
        <v>0</v>
      </c>
      <c r="X242" s="77">
        <f t="shared" si="31"/>
        <v>0</v>
      </c>
      <c r="AH242" s="2"/>
      <c r="AQ242" s="2"/>
      <c r="AS242" s="2"/>
      <c r="AT242" s="2"/>
      <c r="BD242" s="1"/>
      <c r="BE242" s="2"/>
      <c r="BF242" s="1"/>
      <c r="BG242" s="2"/>
      <c r="BK242" s="2"/>
      <c r="BM242" s="2"/>
      <c r="BN242" s="2"/>
      <c r="BT242" s="2"/>
      <c r="BU242" s="2"/>
    </row>
    <row r="243" spans="1:73" ht="12.75">
      <c r="A243" s="3">
        <v>2016</v>
      </c>
      <c r="C243" s="1" t="s">
        <v>341</v>
      </c>
      <c r="D243" s="2">
        <v>40260</v>
      </c>
      <c r="E243" s="1" t="s">
        <v>342</v>
      </c>
      <c r="F243" s="2">
        <v>40267</v>
      </c>
      <c r="G243" s="77">
        <v>150</v>
      </c>
      <c r="H243" s="77">
        <v>0</v>
      </c>
      <c r="I243" s="77">
        <v>0</v>
      </c>
      <c r="J243" s="2">
        <v>1</v>
      </c>
      <c r="K243" s="78">
        <v>30</v>
      </c>
      <c r="L243" s="2">
        <v>42370</v>
      </c>
      <c r="M243" s="2">
        <v>42735</v>
      </c>
      <c r="N243" s="77">
        <v>0</v>
      </c>
      <c r="P243" s="77">
        <v>0</v>
      </c>
      <c r="Q243" s="78">
        <f t="shared" si="24"/>
        <v>0</v>
      </c>
      <c r="R243" s="3" t="str">
        <f t="shared" si="25"/>
        <v>N</v>
      </c>
      <c r="S243" s="77">
        <f t="shared" si="26"/>
        <v>150</v>
      </c>
      <c r="T243" s="78">
        <f t="shared" si="27"/>
        <v>0</v>
      </c>
      <c r="U243" s="77">
        <f t="shared" si="28"/>
        <v>0</v>
      </c>
      <c r="V243" s="77">
        <f t="shared" si="29"/>
        <v>0</v>
      </c>
      <c r="W243" s="78">
        <f t="shared" si="30"/>
        <v>0</v>
      </c>
      <c r="X243" s="77">
        <f t="shared" si="31"/>
        <v>0</v>
      </c>
      <c r="AH243" s="2"/>
      <c r="AQ243" s="2"/>
      <c r="AS243" s="2"/>
      <c r="AT243" s="2"/>
      <c r="BD243" s="1"/>
      <c r="BE243" s="2"/>
      <c r="BF243" s="1"/>
      <c r="BG243" s="2"/>
      <c r="BK243" s="2"/>
      <c r="BM243" s="2"/>
      <c r="BN243" s="2"/>
      <c r="BT243" s="2"/>
      <c r="BU243" s="2"/>
    </row>
    <row r="244" spans="1:73" ht="12.75">
      <c r="A244" s="3">
        <v>2016</v>
      </c>
      <c r="C244" s="1" t="s">
        <v>341</v>
      </c>
      <c r="D244" s="2">
        <v>39176</v>
      </c>
      <c r="E244" s="1" t="s">
        <v>343</v>
      </c>
      <c r="F244" s="2">
        <v>39184</v>
      </c>
      <c r="G244" s="77">
        <v>120</v>
      </c>
      <c r="H244" s="77">
        <v>0</v>
      </c>
      <c r="I244" s="77">
        <v>0</v>
      </c>
      <c r="J244" s="2">
        <v>1</v>
      </c>
      <c r="K244" s="78">
        <v>30</v>
      </c>
      <c r="L244" s="2">
        <v>42370</v>
      </c>
      <c r="M244" s="2">
        <v>42735</v>
      </c>
      <c r="N244" s="77">
        <v>0</v>
      </c>
      <c r="P244" s="77">
        <v>0</v>
      </c>
      <c r="Q244" s="78">
        <f t="shared" si="24"/>
        <v>0</v>
      </c>
      <c r="R244" s="3" t="str">
        <f t="shared" si="25"/>
        <v>N</v>
      </c>
      <c r="S244" s="77">
        <f t="shared" si="26"/>
        <v>120</v>
      </c>
      <c r="T244" s="78">
        <f t="shared" si="27"/>
        <v>0</v>
      </c>
      <c r="U244" s="77">
        <f t="shared" si="28"/>
        <v>0</v>
      </c>
      <c r="V244" s="77">
        <f t="shared" si="29"/>
        <v>0</v>
      </c>
      <c r="W244" s="78">
        <f t="shared" si="30"/>
        <v>0</v>
      </c>
      <c r="X244" s="77">
        <f t="shared" si="31"/>
        <v>0</v>
      </c>
      <c r="AH244" s="2"/>
      <c r="AQ244" s="2"/>
      <c r="AS244" s="2"/>
      <c r="AT244" s="2"/>
      <c r="BD244" s="1"/>
      <c r="BE244" s="2"/>
      <c r="BF244" s="1"/>
      <c r="BG244" s="2"/>
      <c r="BK244" s="2"/>
      <c r="BM244" s="2"/>
      <c r="BN244" s="2"/>
      <c r="BT244" s="2"/>
      <c r="BU244" s="2"/>
    </row>
    <row r="245" spans="1:73" ht="12.75">
      <c r="A245" s="3">
        <v>2016</v>
      </c>
      <c r="C245" s="1" t="s">
        <v>341</v>
      </c>
      <c r="D245" s="2">
        <v>39367</v>
      </c>
      <c r="E245" s="1" t="s">
        <v>344</v>
      </c>
      <c r="F245" s="2">
        <v>39380</v>
      </c>
      <c r="G245" s="77">
        <v>240</v>
      </c>
      <c r="H245" s="77">
        <v>0</v>
      </c>
      <c r="I245" s="77">
        <v>0</v>
      </c>
      <c r="J245" s="2">
        <v>1</v>
      </c>
      <c r="K245" s="78">
        <v>30</v>
      </c>
      <c r="L245" s="2">
        <v>42370</v>
      </c>
      <c r="M245" s="2">
        <v>42735</v>
      </c>
      <c r="N245" s="77">
        <v>0</v>
      </c>
      <c r="P245" s="77">
        <v>0</v>
      </c>
      <c r="Q245" s="78">
        <f t="shared" si="24"/>
        <v>0</v>
      </c>
      <c r="R245" s="3" t="str">
        <f t="shared" si="25"/>
        <v>N</v>
      </c>
      <c r="S245" s="77">
        <f t="shared" si="26"/>
        <v>240</v>
      </c>
      <c r="T245" s="78">
        <f t="shared" si="27"/>
        <v>0</v>
      </c>
      <c r="U245" s="77">
        <f t="shared" si="28"/>
        <v>0</v>
      </c>
      <c r="V245" s="77">
        <f t="shared" si="29"/>
        <v>0</v>
      </c>
      <c r="W245" s="78">
        <f t="shared" si="30"/>
        <v>0</v>
      </c>
      <c r="X245" s="77">
        <f t="shared" si="31"/>
        <v>0</v>
      </c>
      <c r="AH245" s="2"/>
      <c r="AQ245" s="2"/>
      <c r="AS245" s="2"/>
      <c r="AT245" s="2"/>
      <c r="BD245" s="1"/>
      <c r="BE245" s="2"/>
      <c r="BF245" s="1"/>
      <c r="BG245" s="2"/>
      <c r="BK245" s="2"/>
      <c r="BM245" s="2"/>
      <c r="BN245" s="2"/>
      <c r="BT245" s="2"/>
      <c r="BU245" s="2"/>
    </row>
    <row r="246" spans="1:73" ht="12.75">
      <c r="A246" s="3">
        <v>2016</v>
      </c>
      <c r="C246" s="1" t="s">
        <v>341</v>
      </c>
      <c r="D246" s="2">
        <v>39378</v>
      </c>
      <c r="E246" s="1" t="s">
        <v>345</v>
      </c>
      <c r="F246" s="2">
        <v>39380</v>
      </c>
      <c r="G246" s="77">
        <v>500</v>
      </c>
      <c r="H246" s="77">
        <v>0</v>
      </c>
      <c r="I246" s="77">
        <v>0</v>
      </c>
      <c r="J246" s="2">
        <v>1</v>
      </c>
      <c r="K246" s="78">
        <v>30</v>
      </c>
      <c r="L246" s="2">
        <v>42370</v>
      </c>
      <c r="M246" s="2">
        <v>42735</v>
      </c>
      <c r="N246" s="77">
        <v>0</v>
      </c>
      <c r="P246" s="77">
        <v>0</v>
      </c>
      <c r="Q246" s="78">
        <f t="shared" si="24"/>
        <v>0</v>
      </c>
      <c r="R246" s="3" t="str">
        <f t="shared" si="25"/>
        <v>N</v>
      </c>
      <c r="S246" s="77">
        <f t="shared" si="26"/>
        <v>500</v>
      </c>
      <c r="T246" s="78">
        <f t="shared" si="27"/>
        <v>0</v>
      </c>
      <c r="U246" s="77">
        <f t="shared" si="28"/>
        <v>0</v>
      </c>
      <c r="V246" s="77">
        <f t="shared" si="29"/>
        <v>0</v>
      </c>
      <c r="W246" s="78">
        <f t="shared" si="30"/>
        <v>0</v>
      </c>
      <c r="X246" s="77">
        <f t="shared" si="31"/>
        <v>0</v>
      </c>
      <c r="AH246" s="2"/>
      <c r="AQ246" s="2"/>
      <c r="AS246" s="2"/>
      <c r="AT246" s="2"/>
      <c r="BD246" s="1"/>
      <c r="BE246" s="2"/>
      <c r="BF246" s="1"/>
      <c r="BG246" s="2"/>
      <c r="BK246" s="2"/>
      <c r="BM246" s="2"/>
      <c r="BN246" s="2"/>
      <c r="BT246" s="2"/>
      <c r="BU246" s="2"/>
    </row>
    <row r="247" spans="1:73" ht="12.75">
      <c r="A247" s="3">
        <v>2016</v>
      </c>
      <c r="C247" s="1" t="s">
        <v>346</v>
      </c>
      <c r="D247" s="2">
        <v>40602</v>
      </c>
      <c r="E247" s="1" t="s">
        <v>347</v>
      </c>
      <c r="F247" s="2">
        <v>40637</v>
      </c>
      <c r="G247" s="77">
        <v>19.98</v>
      </c>
      <c r="H247" s="77">
        <v>0</v>
      </c>
      <c r="I247" s="77">
        <v>0</v>
      </c>
      <c r="J247" s="2">
        <v>1</v>
      </c>
      <c r="K247" s="78">
        <v>30</v>
      </c>
      <c r="L247" s="2">
        <v>42370</v>
      </c>
      <c r="M247" s="2">
        <v>42735</v>
      </c>
      <c r="N247" s="77">
        <v>0</v>
      </c>
      <c r="P247" s="77">
        <v>0</v>
      </c>
      <c r="Q247" s="78">
        <f t="shared" si="24"/>
        <v>0</v>
      </c>
      <c r="R247" s="3" t="str">
        <f t="shared" si="25"/>
        <v>N</v>
      </c>
      <c r="S247" s="77">
        <f t="shared" si="26"/>
        <v>19.98</v>
      </c>
      <c r="T247" s="78">
        <f t="shared" si="27"/>
        <v>0</v>
      </c>
      <c r="U247" s="77">
        <f t="shared" si="28"/>
        <v>0</v>
      </c>
      <c r="V247" s="77">
        <f t="shared" si="29"/>
        <v>0</v>
      </c>
      <c r="W247" s="78">
        <f t="shared" si="30"/>
        <v>0</v>
      </c>
      <c r="X247" s="77">
        <f t="shared" si="31"/>
        <v>0</v>
      </c>
      <c r="AH247" s="2"/>
      <c r="AQ247" s="2"/>
      <c r="AS247" s="2"/>
      <c r="AT247" s="2"/>
      <c r="BD247" s="1"/>
      <c r="BE247" s="2"/>
      <c r="BF247" s="1"/>
      <c r="BG247" s="2"/>
      <c r="BK247" s="2"/>
      <c r="BM247" s="2"/>
      <c r="BN247" s="2"/>
      <c r="BT247" s="2"/>
      <c r="BU247" s="2"/>
    </row>
    <row r="248" spans="1:73" ht="12.75">
      <c r="A248" s="3">
        <v>2016</v>
      </c>
      <c r="B248" s="3">
        <v>7673</v>
      </c>
      <c r="C248" s="1" t="s">
        <v>346</v>
      </c>
      <c r="D248" s="2">
        <v>41394</v>
      </c>
      <c r="E248" s="1" t="s">
        <v>348</v>
      </c>
      <c r="F248" s="2">
        <v>41425</v>
      </c>
      <c r="G248" s="77">
        <v>22.69</v>
      </c>
      <c r="H248" s="77">
        <v>0</v>
      </c>
      <c r="I248" s="77">
        <v>0</v>
      </c>
      <c r="J248" s="2">
        <v>1</v>
      </c>
      <c r="K248" s="78">
        <v>30</v>
      </c>
      <c r="L248" s="2">
        <v>42370</v>
      </c>
      <c r="M248" s="2">
        <v>42735</v>
      </c>
      <c r="N248" s="77">
        <v>0</v>
      </c>
      <c r="P248" s="77">
        <v>0</v>
      </c>
      <c r="Q248" s="78">
        <f t="shared" si="24"/>
        <v>0</v>
      </c>
      <c r="R248" s="3" t="str">
        <f t="shared" si="25"/>
        <v>N</v>
      </c>
      <c r="S248" s="77">
        <f t="shared" si="26"/>
        <v>22.69</v>
      </c>
      <c r="T248" s="78">
        <f t="shared" si="27"/>
        <v>0</v>
      </c>
      <c r="U248" s="77">
        <f t="shared" si="28"/>
        <v>0</v>
      </c>
      <c r="V248" s="77">
        <f t="shared" si="29"/>
        <v>0</v>
      </c>
      <c r="W248" s="78">
        <f t="shared" si="30"/>
        <v>0</v>
      </c>
      <c r="X248" s="77">
        <f t="shared" si="31"/>
        <v>0</v>
      </c>
      <c r="AH248" s="2"/>
      <c r="AQ248" s="2"/>
      <c r="AS248" s="2"/>
      <c r="AT248" s="2"/>
      <c r="BD248" s="1"/>
      <c r="BE248" s="2"/>
      <c r="BF248" s="1"/>
      <c r="BG248" s="2"/>
      <c r="BK248" s="2"/>
      <c r="BM248" s="2"/>
      <c r="BN248" s="2"/>
      <c r="BT248" s="2"/>
      <c r="BU248" s="2"/>
    </row>
    <row r="249" spans="1:73" ht="12.75">
      <c r="A249" s="3">
        <v>2016</v>
      </c>
      <c r="C249" s="1" t="s">
        <v>349</v>
      </c>
      <c r="D249" s="2">
        <v>40908</v>
      </c>
      <c r="E249" s="1" t="s">
        <v>350</v>
      </c>
      <c r="F249" s="2">
        <v>40924</v>
      </c>
      <c r="G249" s="77">
        <v>1210</v>
      </c>
      <c r="H249" s="77">
        <v>0</v>
      </c>
      <c r="I249" s="77">
        <v>0</v>
      </c>
      <c r="J249" s="2">
        <v>1</v>
      </c>
      <c r="K249" s="78">
        <v>30</v>
      </c>
      <c r="L249" s="2">
        <v>42370</v>
      </c>
      <c r="M249" s="2">
        <v>42735</v>
      </c>
      <c r="N249" s="77">
        <v>0</v>
      </c>
      <c r="P249" s="77">
        <v>0</v>
      </c>
      <c r="Q249" s="78">
        <f t="shared" si="24"/>
        <v>0</v>
      </c>
      <c r="R249" s="3" t="str">
        <f t="shared" si="25"/>
        <v>N</v>
      </c>
      <c r="S249" s="77">
        <f t="shared" si="26"/>
        <v>1210</v>
      </c>
      <c r="T249" s="78">
        <f t="shared" si="27"/>
        <v>0</v>
      </c>
      <c r="U249" s="77">
        <f t="shared" si="28"/>
        <v>0</v>
      </c>
      <c r="V249" s="77">
        <f t="shared" si="29"/>
        <v>0</v>
      </c>
      <c r="W249" s="78">
        <f t="shared" si="30"/>
        <v>0</v>
      </c>
      <c r="X249" s="77">
        <f t="shared" si="31"/>
        <v>0</v>
      </c>
      <c r="AH249" s="2"/>
      <c r="AQ249" s="2"/>
      <c r="AS249" s="2"/>
      <c r="AT249" s="2"/>
      <c r="BD249" s="1"/>
      <c r="BE249" s="2"/>
      <c r="BF249" s="1"/>
      <c r="BG249" s="2"/>
      <c r="BK249" s="2"/>
      <c r="BM249" s="2"/>
      <c r="BN249" s="2"/>
      <c r="BT249" s="2"/>
      <c r="BU249" s="2"/>
    </row>
    <row r="250" spans="1:73" ht="12.75">
      <c r="A250" s="3">
        <v>2016</v>
      </c>
      <c r="B250" s="3">
        <v>2586</v>
      </c>
      <c r="C250" s="1" t="s">
        <v>351</v>
      </c>
      <c r="D250" s="2">
        <v>42422</v>
      </c>
      <c r="E250" s="1" t="s">
        <v>352</v>
      </c>
      <c r="F250" s="2">
        <v>42424</v>
      </c>
      <c r="G250" s="77">
        <v>134.2</v>
      </c>
      <c r="H250" s="77">
        <v>134.2</v>
      </c>
      <c r="I250" s="77">
        <v>0</v>
      </c>
      <c r="J250" s="2">
        <v>42447</v>
      </c>
      <c r="K250" s="78">
        <v>30</v>
      </c>
      <c r="L250" s="2">
        <v>42370</v>
      </c>
      <c r="M250" s="2">
        <v>42735</v>
      </c>
      <c r="N250" s="77">
        <v>0</v>
      </c>
      <c r="P250" s="77">
        <v>0</v>
      </c>
      <c r="Q250" s="78">
        <f t="shared" si="24"/>
        <v>23</v>
      </c>
      <c r="R250" s="3" t="str">
        <f t="shared" si="25"/>
        <v>S</v>
      </c>
      <c r="S250" s="77">
        <f t="shared" si="26"/>
        <v>0</v>
      </c>
      <c r="T250" s="78">
        <f t="shared" si="27"/>
        <v>25</v>
      </c>
      <c r="U250" s="77">
        <f t="shared" si="28"/>
        <v>3086.6</v>
      </c>
      <c r="V250" s="77">
        <f t="shared" si="29"/>
        <v>3355</v>
      </c>
      <c r="W250" s="78">
        <f t="shared" si="30"/>
        <v>-7</v>
      </c>
      <c r="X250" s="77">
        <f t="shared" si="31"/>
        <v>-939.4</v>
      </c>
      <c r="AH250" s="2"/>
      <c r="AQ250" s="2"/>
      <c r="AS250" s="2"/>
      <c r="AT250" s="2"/>
      <c r="BD250" s="1"/>
      <c r="BE250" s="2"/>
      <c r="BF250" s="1"/>
      <c r="BG250" s="2"/>
      <c r="BK250" s="2"/>
      <c r="BM250" s="2"/>
      <c r="BN250" s="2"/>
      <c r="BT250" s="2"/>
      <c r="BU250" s="2"/>
    </row>
    <row r="251" spans="1:73" ht="12.75">
      <c r="A251" s="3">
        <v>2016</v>
      </c>
      <c r="B251" s="3">
        <v>860</v>
      </c>
      <c r="C251" s="1" t="s">
        <v>351</v>
      </c>
      <c r="D251" s="2">
        <v>42348</v>
      </c>
      <c r="E251" s="1" t="s">
        <v>353</v>
      </c>
      <c r="F251" s="2">
        <v>42390</v>
      </c>
      <c r="G251" s="77">
        <v>24.4</v>
      </c>
      <c r="H251" s="77">
        <v>24.4</v>
      </c>
      <c r="I251" s="77">
        <v>0</v>
      </c>
      <c r="J251" s="2">
        <v>42426</v>
      </c>
      <c r="K251" s="78">
        <v>30</v>
      </c>
      <c r="L251" s="2">
        <v>42370</v>
      </c>
      <c r="M251" s="2">
        <v>42735</v>
      </c>
      <c r="N251" s="77">
        <v>0</v>
      </c>
      <c r="P251" s="77">
        <v>0</v>
      </c>
      <c r="Q251" s="78">
        <f t="shared" si="24"/>
        <v>36</v>
      </c>
      <c r="R251" s="3" t="str">
        <f t="shared" si="25"/>
        <v>S</v>
      </c>
      <c r="S251" s="77">
        <f t="shared" si="26"/>
        <v>0</v>
      </c>
      <c r="T251" s="78">
        <f t="shared" si="27"/>
        <v>78</v>
      </c>
      <c r="U251" s="77">
        <f t="shared" si="28"/>
        <v>878.4</v>
      </c>
      <c r="V251" s="77">
        <f t="shared" si="29"/>
        <v>1903.2</v>
      </c>
      <c r="W251" s="78">
        <f t="shared" si="30"/>
        <v>6</v>
      </c>
      <c r="X251" s="77">
        <f t="shared" si="31"/>
        <v>146.4</v>
      </c>
      <c r="AH251" s="2"/>
      <c r="AQ251" s="2"/>
      <c r="AS251" s="2"/>
      <c r="AT251" s="2"/>
      <c r="BD251" s="1"/>
      <c r="BE251" s="2"/>
      <c r="BF251" s="1"/>
      <c r="BG251" s="2"/>
      <c r="BK251" s="2"/>
      <c r="BM251" s="2"/>
      <c r="BN251" s="2"/>
      <c r="BT251" s="2"/>
      <c r="BU251" s="2"/>
    </row>
    <row r="252" spans="1:73" ht="12.75">
      <c r="A252" s="3">
        <v>2016</v>
      </c>
      <c r="B252" s="3">
        <v>17939</v>
      </c>
      <c r="C252" s="1" t="s">
        <v>354</v>
      </c>
      <c r="D252" s="2">
        <v>42354</v>
      </c>
      <c r="E252" s="1" t="s">
        <v>355</v>
      </c>
      <c r="F252" s="2">
        <v>42355</v>
      </c>
      <c r="G252" s="77">
        <v>2793.72</v>
      </c>
      <c r="H252" s="77">
        <v>2793.72</v>
      </c>
      <c r="I252" s="77">
        <v>0</v>
      </c>
      <c r="J252" s="2">
        <v>42430</v>
      </c>
      <c r="K252" s="78">
        <v>30</v>
      </c>
      <c r="L252" s="2">
        <v>42370</v>
      </c>
      <c r="M252" s="2">
        <v>42735</v>
      </c>
      <c r="N252" s="77">
        <v>0</v>
      </c>
      <c r="P252" s="77">
        <v>0</v>
      </c>
      <c r="Q252" s="78">
        <f t="shared" si="24"/>
        <v>75</v>
      </c>
      <c r="R252" s="3" t="str">
        <f t="shared" si="25"/>
        <v>S</v>
      </c>
      <c r="S252" s="77">
        <f t="shared" si="26"/>
        <v>0</v>
      </c>
      <c r="T252" s="78">
        <f t="shared" si="27"/>
        <v>76</v>
      </c>
      <c r="U252" s="77">
        <f t="shared" si="28"/>
        <v>209529</v>
      </c>
      <c r="V252" s="77">
        <f t="shared" si="29"/>
        <v>212322.72</v>
      </c>
      <c r="W252" s="78">
        <f t="shared" si="30"/>
        <v>45</v>
      </c>
      <c r="X252" s="77">
        <f t="shared" si="31"/>
        <v>125717.4</v>
      </c>
      <c r="AH252" s="2"/>
      <c r="AQ252" s="2"/>
      <c r="AS252" s="2"/>
      <c r="AT252" s="2"/>
      <c r="BD252" s="1"/>
      <c r="BE252" s="2"/>
      <c r="BF252" s="1"/>
      <c r="BG252" s="2"/>
      <c r="BK252" s="2"/>
      <c r="BM252" s="2"/>
      <c r="BN252" s="2"/>
      <c r="BT252" s="2"/>
      <c r="BU252" s="2"/>
    </row>
    <row r="253" spans="1:73" ht="12.75">
      <c r="A253" s="3">
        <v>2016</v>
      </c>
      <c r="C253" s="1" t="s">
        <v>356</v>
      </c>
      <c r="D253" s="2">
        <v>37874</v>
      </c>
      <c r="E253" s="1" t="s">
        <v>357</v>
      </c>
      <c r="F253" s="2">
        <v>37925</v>
      </c>
      <c r="G253" s="77">
        <v>185.92</v>
      </c>
      <c r="H253" s="77">
        <v>0</v>
      </c>
      <c r="I253" s="77">
        <v>0</v>
      </c>
      <c r="J253" s="2">
        <v>1</v>
      </c>
      <c r="K253" s="78">
        <v>30</v>
      </c>
      <c r="L253" s="2">
        <v>42370</v>
      </c>
      <c r="M253" s="2">
        <v>42735</v>
      </c>
      <c r="N253" s="77">
        <v>0</v>
      </c>
      <c r="P253" s="77">
        <v>0</v>
      </c>
      <c r="Q253" s="78">
        <f t="shared" si="24"/>
        <v>0</v>
      </c>
      <c r="R253" s="3" t="str">
        <f t="shared" si="25"/>
        <v>N</v>
      </c>
      <c r="S253" s="77">
        <f t="shared" si="26"/>
        <v>185.92</v>
      </c>
      <c r="T253" s="78">
        <f t="shared" si="27"/>
        <v>0</v>
      </c>
      <c r="U253" s="77">
        <f t="shared" si="28"/>
        <v>0</v>
      </c>
      <c r="V253" s="77">
        <f t="shared" si="29"/>
        <v>0</v>
      </c>
      <c r="W253" s="78">
        <f t="shared" si="30"/>
        <v>0</v>
      </c>
      <c r="X253" s="77">
        <f t="shared" si="31"/>
        <v>0</v>
      </c>
      <c r="AH253" s="2"/>
      <c r="AQ253" s="2"/>
      <c r="AS253" s="2"/>
      <c r="AT253" s="2"/>
      <c r="BD253" s="1"/>
      <c r="BE253" s="2"/>
      <c r="BF253" s="1"/>
      <c r="BG253" s="2"/>
      <c r="BK253" s="2"/>
      <c r="BM253" s="2"/>
      <c r="BN253" s="2"/>
      <c r="BT253" s="2"/>
      <c r="BU253" s="2"/>
    </row>
    <row r="254" spans="1:73" ht="12.75">
      <c r="A254" s="3">
        <v>2016</v>
      </c>
      <c r="B254" s="3">
        <v>16966</v>
      </c>
      <c r="C254" s="1" t="s">
        <v>358</v>
      </c>
      <c r="D254" s="2">
        <v>42334</v>
      </c>
      <c r="E254" s="1" t="s">
        <v>359</v>
      </c>
      <c r="F254" s="2">
        <v>42335</v>
      </c>
      <c r="G254" s="77">
        <v>1011.26</v>
      </c>
      <c r="H254" s="77">
        <v>1011.26</v>
      </c>
      <c r="I254" s="77">
        <v>0</v>
      </c>
      <c r="J254" s="2">
        <v>42422</v>
      </c>
      <c r="K254" s="78">
        <v>30</v>
      </c>
      <c r="L254" s="2">
        <v>42370</v>
      </c>
      <c r="M254" s="2">
        <v>42735</v>
      </c>
      <c r="N254" s="77">
        <v>0</v>
      </c>
      <c r="P254" s="77">
        <v>0</v>
      </c>
      <c r="Q254" s="78">
        <f t="shared" si="24"/>
        <v>87</v>
      </c>
      <c r="R254" s="3" t="str">
        <f t="shared" si="25"/>
        <v>S</v>
      </c>
      <c r="S254" s="77">
        <f t="shared" si="26"/>
        <v>0</v>
      </c>
      <c r="T254" s="78">
        <f t="shared" si="27"/>
        <v>88</v>
      </c>
      <c r="U254" s="77">
        <f t="shared" si="28"/>
        <v>87979.62</v>
      </c>
      <c r="V254" s="77">
        <f t="shared" si="29"/>
        <v>88990.88</v>
      </c>
      <c r="W254" s="78">
        <f t="shared" si="30"/>
        <v>57</v>
      </c>
      <c r="X254" s="77">
        <f t="shared" si="31"/>
        <v>57641.82</v>
      </c>
      <c r="AH254" s="2"/>
      <c r="AQ254" s="2"/>
      <c r="AS254" s="2"/>
      <c r="AT254" s="2"/>
      <c r="BD254" s="1"/>
      <c r="BE254" s="2"/>
      <c r="BF254" s="1"/>
      <c r="BG254" s="2"/>
      <c r="BK254" s="2"/>
      <c r="BM254" s="2"/>
      <c r="BN254" s="2"/>
      <c r="BT254" s="2"/>
      <c r="BU254" s="2"/>
    </row>
    <row r="255" spans="1:73" ht="12.75">
      <c r="A255" s="3">
        <v>2016</v>
      </c>
      <c r="B255" s="3">
        <v>16965</v>
      </c>
      <c r="C255" s="1" t="s">
        <v>358</v>
      </c>
      <c r="D255" s="2">
        <v>42334</v>
      </c>
      <c r="E255" s="1" t="s">
        <v>360</v>
      </c>
      <c r="F255" s="2">
        <v>42335</v>
      </c>
      <c r="G255" s="77">
        <v>3938.16</v>
      </c>
      <c r="H255" s="77">
        <v>3938.16</v>
      </c>
      <c r="I255" s="77">
        <v>0</v>
      </c>
      <c r="J255" s="2">
        <v>42422</v>
      </c>
      <c r="K255" s="78">
        <v>30</v>
      </c>
      <c r="L255" s="2">
        <v>42370</v>
      </c>
      <c r="M255" s="2">
        <v>42735</v>
      </c>
      <c r="N255" s="77">
        <v>0</v>
      </c>
      <c r="P255" s="77">
        <v>0</v>
      </c>
      <c r="Q255" s="78">
        <f t="shared" si="24"/>
        <v>87</v>
      </c>
      <c r="R255" s="3" t="str">
        <f t="shared" si="25"/>
        <v>S</v>
      </c>
      <c r="S255" s="77">
        <f t="shared" si="26"/>
        <v>0</v>
      </c>
      <c r="T255" s="78">
        <f t="shared" si="27"/>
        <v>88</v>
      </c>
      <c r="U255" s="77">
        <f t="shared" si="28"/>
        <v>342619.92</v>
      </c>
      <c r="V255" s="77">
        <f t="shared" si="29"/>
        <v>346558.08</v>
      </c>
      <c r="W255" s="78">
        <f t="shared" si="30"/>
        <v>57</v>
      </c>
      <c r="X255" s="77">
        <f t="shared" si="31"/>
        <v>224475.12</v>
      </c>
      <c r="AH255" s="2"/>
      <c r="AQ255" s="2"/>
      <c r="AS255" s="2"/>
      <c r="AT255" s="2"/>
      <c r="BD255" s="1"/>
      <c r="BE255" s="2"/>
      <c r="BF255" s="1"/>
      <c r="BG255" s="2"/>
      <c r="BK255" s="2"/>
      <c r="BM255" s="2"/>
      <c r="BN255" s="2"/>
      <c r="BT255" s="2"/>
      <c r="BU255" s="2"/>
    </row>
    <row r="256" spans="1:73" ht="12.75">
      <c r="A256" s="3">
        <v>2016</v>
      </c>
      <c r="B256" s="3">
        <v>12222</v>
      </c>
      <c r="C256" s="1" t="s">
        <v>358</v>
      </c>
      <c r="D256" s="2">
        <v>42613</v>
      </c>
      <c r="E256" s="1" t="s">
        <v>361</v>
      </c>
      <c r="F256" s="2">
        <v>42628</v>
      </c>
      <c r="G256" s="77">
        <v>404.31</v>
      </c>
      <c r="H256" s="77">
        <v>404.31</v>
      </c>
      <c r="I256" s="77">
        <v>0</v>
      </c>
      <c r="J256" s="2">
        <v>42635</v>
      </c>
      <c r="K256" s="78">
        <v>30</v>
      </c>
      <c r="L256" s="2">
        <v>42370</v>
      </c>
      <c r="M256" s="2">
        <v>42735</v>
      </c>
      <c r="N256" s="77">
        <v>0</v>
      </c>
      <c r="P256" s="77">
        <v>0</v>
      </c>
      <c r="Q256" s="78">
        <f t="shared" si="24"/>
        <v>7</v>
      </c>
      <c r="R256" s="3" t="str">
        <f t="shared" si="25"/>
        <v>S</v>
      </c>
      <c r="S256" s="77">
        <f t="shared" si="26"/>
        <v>0</v>
      </c>
      <c r="T256" s="78">
        <f t="shared" si="27"/>
        <v>22</v>
      </c>
      <c r="U256" s="77">
        <f t="shared" si="28"/>
        <v>2830.17</v>
      </c>
      <c r="V256" s="77">
        <f t="shared" si="29"/>
        <v>8894.82</v>
      </c>
      <c r="W256" s="78">
        <f t="shared" si="30"/>
        <v>-23</v>
      </c>
      <c r="X256" s="77">
        <f t="shared" si="31"/>
        <v>-9299.13</v>
      </c>
      <c r="AH256" s="2"/>
      <c r="AQ256" s="2"/>
      <c r="AS256" s="2"/>
      <c r="AT256" s="2"/>
      <c r="BD256" s="1"/>
      <c r="BE256" s="2"/>
      <c r="BF256" s="1"/>
      <c r="BG256" s="2"/>
      <c r="BK256" s="2"/>
      <c r="BM256" s="2"/>
      <c r="BN256" s="2"/>
      <c r="BT256" s="2"/>
      <c r="BU256" s="2"/>
    </row>
    <row r="257" spans="1:73" ht="12.75">
      <c r="A257" s="3">
        <v>2016</v>
      </c>
      <c r="C257" s="1" t="s">
        <v>362</v>
      </c>
      <c r="D257" s="2">
        <v>37590</v>
      </c>
      <c r="E257" s="1" t="s">
        <v>363</v>
      </c>
      <c r="F257" s="2">
        <v>37671</v>
      </c>
      <c r="G257" s="77">
        <v>0.02</v>
      </c>
      <c r="H257" s="77">
        <v>0</v>
      </c>
      <c r="I257" s="77">
        <v>0</v>
      </c>
      <c r="J257" s="2">
        <v>1</v>
      </c>
      <c r="K257" s="78">
        <v>30</v>
      </c>
      <c r="L257" s="2">
        <v>42370</v>
      </c>
      <c r="M257" s="2">
        <v>42735</v>
      </c>
      <c r="N257" s="77">
        <v>0</v>
      </c>
      <c r="P257" s="77">
        <v>0</v>
      </c>
      <c r="Q257" s="78">
        <f t="shared" si="24"/>
        <v>0</v>
      </c>
      <c r="R257" s="3" t="str">
        <f t="shared" si="25"/>
        <v>N</v>
      </c>
      <c r="S257" s="77">
        <f t="shared" si="26"/>
        <v>0.02</v>
      </c>
      <c r="T257" s="78">
        <f t="shared" si="27"/>
        <v>0</v>
      </c>
      <c r="U257" s="77">
        <f t="shared" si="28"/>
        <v>0</v>
      </c>
      <c r="V257" s="77">
        <f t="shared" si="29"/>
        <v>0</v>
      </c>
      <c r="W257" s="78">
        <f t="shared" si="30"/>
        <v>0</v>
      </c>
      <c r="X257" s="77">
        <f t="shared" si="31"/>
        <v>0</v>
      </c>
      <c r="AH257" s="2"/>
      <c r="AQ257" s="2"/>
      <c r="AS257" s="2"/>
      <c r="AT257" s="2"/>
      <c r="BD257" s="1"/>
      <c r="BE257" s="2"/>
      <c r="BF257" s="1"/>
      <c r="BG257" s="2"/>
      <c r="BK257" s="2"/>
      <c r="BM257" s="2"/>
      <c r="BN257" s="2"/>
      <c r="BT257" s="2"/>
      <c r="BU257" s="2"/>
    </row>
    <row r="258" spans="1:73" ht="12.75">
      <c r="A258" s="3">
        <v>2016</v>
      </c>
      <c r="B258" s="3">
        <v>3178</v>
      </c>
      <c r="C258" s="1" t="s">
        <v>364</v>
      </c>
      <c r="D258" s="2">
        <v>42429</v>
      </c>
      <c r="E258" s="1" t="s">
        <v>365</v>
      </c>
      <c r="F258" s="2">
        <v>42437</v>
      </c>
      <c r="G258" s="77">
        <v>475.06</v>
      </c>
      <c r="H258" s="77">
        <v>475.06</v>
      </c>
      <c r="I258" s="77">
        <v>0</v>
      </c>
      <c r="J258" s="2">
        <v>42447</v>
      </c>
      <c r="K258" s="78">
        <v>30</v>
      </c>
      <c r="L258" s="2">
        <v>42370</v>
      </c>
      <c r="M258" s="2">
        <v>42735</v>
      </c>
      <c r="N258" s="77">
        <v>0</v>
      </c>
      <c r="P258" s="77">
        <v>0</v>
      </c>
      <c r="Q258" s="78">
        <f t="shared" si="24"/>
        <v>10</v>
      </c>
      <c r="R258" s="3" t="str">
        <f t="shared" si="25"/>
        <v>S</v>
      </c>
      <c r="S258" s="77">
        <f t="shared" si="26"/>
        <v>0</v>
      </c>
      <c r="T258" s="78">
        <f t="shared" si="27"/>
        <v>18</v>
      </c>
      <c r="U258" s="77">
        <f t="shared" si="28"/>
        <v>4750.6</v>
      </c>
      <c r="V258" s="77">
        <f t="shared" si="29"/>
        <v>8551.08</v>
      </c>
      <c r="W258" s="78">
        <f t="shared" si="30"/>
        <v>-20</v>
      </c>
      <c r="X258" s="77">
        <f t="shared" si="31"/>
        <v>-9501.2</v>
      </c>
      <c r="AH258" s="2"/>
      <c r="AQ258" s="2"/>
      <c r="AS258" s="2"/>
      <c r="AT258" s="2"/>
      <c r="BD258" s="1"/>
      <c r="BE258" s="2"/>
      <c r="BF258" s="1"/>
      <c r="BG258" s="2"/>
      <c r="BK258" s="2"/>
      <c r="BM258" s="2"/>
      <c r="BN258" s="2"/>
      <c r="BT258" s="2"/>
      <c r="BU258" s="2"/>
    </row>
    <row r="259" spans="1:73" ht="12.75">
      <c r="A259" s="3">
        <v>2016</v>
      </c>
      <c r="B259" s="3">
        <v>3179</v>
      </c>
      <c r="C259" s="1" t="s">
        <v>364</v>
      </c>
      <c r="D259" s="2">
        <v>42429</v>
      </c>
      <c r="E259" s="1" t="s">
        <v>366</v>
      </c>
      <c r="F259" s="2">
        <v>42437</v>
      </c>
      <c r="G259" s="77">
        <v>2296.15</v>
      </c>
      <c r="H259" s="77">
        <v>2296.15</v>
      </c>
      <c r="I259" s="77">
        <v>0</v>
      </c>
      <c r="J259" s="2">
        <v>42447</v>
      </c>
      <c r="K259" s="78">
        <v>30</v>
      </c>
      <c r="L259" s="2">
        <v>42370</v>
      </c>
      <c r="M259" s="2">
        <v>42735</v>
      </c>
      <c r="N259" s="77">
        <v>0</v>
      </c>
      <c r="P259" s="77">
        <v>0</v>
      </c>
      <c r="Q259" s="78">
        <f aca="true" t="shared" si="32" ref="Q259:Q322">IF(J259-F259&gt;0,IF(R259="S",J259-F259,0),0)</f>
        <v>10</v>
      </c>
      <c r="R259" s="3" t="str">
        <f aca="true" t="shared" si="33" ref="R259:R322">IF(G259-H259-I259-P259&gt;0,"N",IF(J259=DATE(1900,1,1),"N","S"))</f>
        <v>S</v>
      </c>
      <c r="S259" s="77">
        <f aca="true" t="shared" si="34" ref="S259:S322">IF(G259-H259-I259-P259&gt;0,G259-H259-I259-P259,0)</f>
        <v>0</v>
      </c>
      <c r="T259" s="78">
        <f aca="true" t="shared" si="35" ref="T259:T322">IF(J259-D259&gt;0,IF(R259="S",J259-D259,0),0)</f>
        <v>18</v>
      </c>
      <c r="U259" s="77">
        <f aca="true" t="shared" si="36" ref="U259:U322">IF(R259="S",H259*Q259,0)</f>
        <v>22961.5</v>
      </c>
      <c r="V259" s="77">
        <f aca="true" t="shared" si="37" ref="V259:V322">IF(R259="S",H259*T259,0)</f>
        <v>41330.7</v>
      </c>
      <c r="W259" s="78">
        <f aca="true" t="shared" si="38" ref="W259:W322">IF(R259="S",J259-F259-K259,0)</f>
        <v>-20</v>
      </c>
      <c r="X259" s="77">
        <f aca="true" t="shared" si="39" ref="X259:X322">IF(R259="S",H259*W259,0)</f>
        <v>-45923</v>
      </c>
      <c r="AH259" s="2"/>
      <c r="AQ259" s="2"/>
      <c r="AS259" s="2"/>
      <c r="AT259" s="2"/>
      <c r="BD259" s="1"/>
      <c r="BE259" s="2"/>
      <c r="BF259" s="1"/>
      <c r="BG259" s="2"/>
      <c r="BK259" s="2"/>
      <c r="BM259" s="2"/>
      <c r="BN259" s="2"/>
      <c r="BT259" s="2"/>
      <c r="BU259" s="2"/>
    </row>
    <row r="260" spans="1:73" ht="12.75">
      <c r="A260" s="3">
        <v>2016</v>
      </c>
      <c r="B260" s="3">
        <v>4778</v>
      </c>
      <c r="C260" s="1" t="s">
        <v>364</v>
      </c>
      <c r="D260" s="2">
        <v>42460</v>
      </c>
      <c r="E260" s="1" t="s">
        <v>367</v>
      </c>
      <c r="F260" s="2">
        <v>42472</v>
      </c>
      <c r="G260" s="77">
        <v>475.06</v>
      </c>
      <c r="H260" s="77">
        <v>475.06</v>
      </c>
      <c r="I260" s="77">
        <v>0</v>
      </c>
      <c r="J260" s="2">
        <v>42510</v>
      </c>
      <c r="K260" s="78">
        <v>30</v>
      </c>
      <c r="L260" s="2">
        <v>42370</v>
      </c>
      <c r="M260" s="2">
        <v>42735</v>
      </c>
      <c r="N260" s="77">
        <v>0</v>
      </c>
      <c r="P260" s="77">
        <v>0</v>
      </c>
      <c r="Q260" s="78">
        <f t="shared" si="32"/>
        <v>38</v>
      </c>
      <c r="R260" s="3" t="str">
        <f t="shared" si="33"/>
        <v>S</v>
      </c>
      <c r="S260" s="77">
        <f t="shared" si="34"/>
        <v>0</v>
      </c>
      <c r="T260" s="78">
        <f t="shared" si="35"/>
        <v>50</v>
      </c>
      <c r="U260" s="77">
        <f t="shared" si="36"/>
        <v>18052.28</v>
      </c>
      <c r="V260" s="77">
        <f t="shared" si="37"/>
        <v>23753</v>
      </c>
      <c r="W260" s="78">
        <f t="shared" si="38"/>
        <v>8</v>
      </c>
      <c r="X260" s="77">
        <f t="shared" si="39"/>
        <v>3800.48</v>
      </c>
      <c r="AH260" s="2"/>
      <c r="AQ260" s="2"/>
      <c r="AS260" s="2"/>
      <c r="AT260" s="2"/>
      <c r="BD260" s="1"/>
      <c r="BE260" s="2"/>
      <c r="BF260" s="1"/>
      <c r="BG260" s="2"/>
      <c r="BK260" s="2"/>
      <c r="BM260" s="2"/>
      <c r="BN260" s="2"/>
      <c r="BT260" s="2"/>
      <c r="BU260" s="2"/>
    </row>
    <row r="261" spans="1:73" ht="12.75">
      <c r="A261" s="3">
        <v>2016</v>
      </c>
      <c r="B261" s="3">
        <v>4779</v>
      </c>
      <c r="C261" s="1" t="s">
        <v>364</v>
      </c>
      <c r="D261" s="2">
        <v>42460</v>
      </c>
      <c r="E261" s="1" t="s">
        <v>368</v>
      </c>
      <c r="F261" s="2">
        <v>42472</v>
      </c>
      <c r="G261" s="77">
        <v>2296.15</v>
      </c>
      <c r="H261" s="77">
        <v>2296.15</v>
      </c>
      <c r="I261" s="77">
        <v>0</v>
      </c>
      <c r="J261" s="2">
        <v>42510</v>
      </c>
      <c r="K261" s="78">
        <v>30</v>
      </c>
      <c r="L261" s="2">
        <v>42370</v>
      </c>
      <c r="M261" s="2">
        <v>42735</v>
      </c>
      <c r="N261" s="77">
        <v>0</v>
      </c>
      <c r="P261" s="77">
        <v>0</v>
      </c>
      <c r="Q261" s="78">
        <f t="shared" si="32"/>
        <v>38</v>
      </c>
      <c r="R261" s="3" t="str">
        <f t="shared" si="33"/>
        <v>S</v>
      </c>
      <c r="S261" s="77">
        <f t="shared" si="34"/>
        <v>0</v>
      </c>
      <c r="T261" s="78">
        <f t="shared" si="35"/>
        <v>50</v>
      </c>
      <c r="U261" s="77">
        <f t="shared" si="36"/>
        <v>87253.7</v>
      </c>
      <c r="V261" s="77">
        <f t="shared" si="37"/>
        <v>114807.5</v>
      </c>
      <c r="W261" s="78">
        <f t="shared" si="38"/>
        <v>8</v>
      </c>
      <c r="X261" s="77">
        <f t="shared" si="39"/>
        <v>18369.2</v>
      </c>
      <c r="AH261" s="2"/>
      <c r="AQ261" s="2"/>
      <c r="AS261" s="2"/>
      <c r="AT261" s="2"/>
      <c r="BD261" s="1"/>
      <c r="BE261" s="2"/>
      <c r="BF261" s="1"/>
      <c r="BG261" s="2"/>
      <c r="BK261" s="2"/>
      <c r="BM261" s="2"/>
      <c r="BN261" s="2"/>
      <c r="BT261" s="2"/>
      <c r="BU261" s="2"/>
    </row>
    <row r="262" spans="1:73" ht="12.75">
      <c r="A262" s="3">
        <v>2016</v>
      </c>
      <c r="B262" s="3">
        <v>6050</v>
      </c>
      <c r="C262" s="1" t="s">
        <v>364</v>
      </c>
      <c r="D262" s="2">
        <v>42490</v>
      </c>
      <c r="E262" s="1" t="s">
        <v>369</v>
      </c>
      <c r="F262" s="2">
        <v>42499</v>
      </c>
      <c r="G262" s="77">
        <v>2296.15</v>
      </c>
      <c r="H262" s="77">
        <v>2296.15</v>
      </c>
      <c r="I262" s="77">
        <v>0</v>
      </c>
      <c r="J262" s="2">
        <v>42517</v>
      </c>
      <c r="K262" s="78">
        <v>30</v>
      </c>
      <c r="L262" s="2">
        <v>42370</v>
      </c>
      <c r="M262" s="2">
        <v>42735</v>
      </c>
      <c r="N262" s="77">
        <v>0</v>
      </c>
      <c r="P262" s="77">
        <v>0</v>
      </c>
      <c r="Q262" s="78">
        <f t="shared" si="32"/>
        <v>18</v>
      </c>
      <c r="R262" s="3" t="str">
        <f t="shared" si="33"/>
        <v>S</v>
      </c>
      <c r="S262" s="77">
        <f t="shared" si="34"/>
        <v>0</v>
      </c>
      <c r="T262" s="78">
        <f t="shared" si="35"/>
        <v>27</v>
      </c>
      <c r="U262" s="77">
        <f t="shared" si="36"/>
        <v>41330.7</v>
      </c>
      <c r="V262" s="77">
        <f t="shared" si="37"/>
        <v>61996.05</v>
      </c>
      <c r="W262" s="78">
        <f t="shared" si="38"/>
        <v>-12</v>
      </c>
      <c r="X262" s="77">
        <f t="shared" si="39"/>
        <v>-27553.8</v>
      </c>
      <c r="AH262" s="2"/>
      <c r="AQ262" s="2"/>
      <c r="AS262" s="2"/>
      <c r="AT262" s="2"/>
      <c r="BD262" s="1"/>
      <c r="BE262" s="2"/>
      <c r="BF262" s="1"/>
      <c r="BG262" s="2"/>
      <c r="BK262" s="2"/>
      <c r="BM262" s="2"/>
      <c r="BN262" s="2"/>
      <c r="BT262" s="2"/>
      <c r="BU262" s="2"/>
    </row>
    <row r="263" spans="1:73" ht="12.75">
      <c r="A263" s="3">
        <v>2016</v>
      </c>
      <c r="B263" s="3">
        <v>6051</v>
      </c>
      <c r="C263" s="1" t="s">
        <v>364</v>
      </c>
      <c r="D263" s="2">
        <v>42490</v>
      </c>
      <c r="E263" s="1" t="s">
        <v>370</v>
      </c>
      <c r="F263" s="2">
        <v>42499</v>
      </c>
      <c r="G263" s="77">
        <v>475.06</v>
      </c>
      <c r="H263" s="77">
        <v>475.06</v>
      </c>
      <c r="I263" s="77">
        <v>0</v>
      </c>
      <c r="J263" s="2">
        <v>42517</v>
      </c>
      <c r="K263" s="78">
        <v>30</v>
      </c>
      <c r="L263" s="2">
        <v>42370</v>
      </c>
      <c r="M263" s="2">
        <v>42735</v>
      </c>
      <c r="N263" s="77">
        <v>0</v>
      </c>
      <c r="P263" s="77">
        <v>0</v>
      </c>
      <c r="Q263" s="78">
        <f t="shared" si="32"/>
        <v>18</v>
      </c>
      <c r="R263" s="3" t="str">
        <f t="shared" si="33"/>
        <v>S</v>
      </c>
      <c r="S263" s="77">
        <f t="shared" si="34"/>
        <v>0</v>
      </c>
      <c r="T263" s="78">
        <f t="shared" si="35"/>
        <v>27</v>
      </c>
      <c r="U263" s="77">
        <f t="shared" si="36"/>
        <v>8551.08</v>
      </c>
      <c r="V263" s="77">
        <f t="shared" si="37"/>
        <v>12826.62</v>
      </c>
      <c r="W263" s="78">
        <f t="shared" si="38"/>
        <v>-12</v>
      </c>
      <c r="X263" s="77">
        <f t="shared" si="39"/>
        <v>-5700.72</v>
      </c>
      <c r="AH263" s="2"/>
      <c r="AQ263" s="2"/>
      <c r="AS263" s="2"/>
      <c r="AT263" s="2"/>
      <c r="BD263" s="1"/>
      <c r="BE263" s="2"/>
      <c r="BF263" s="1"/>
      <c r="BG263" s="2"/>
      <c r="BK263" s="2"/>
      <c r="BM263" s="2"/>
      <c r="BN263" s="2"/>
      <c r="BT263" s="2"/>
      <c r="BU263" s="2"/>
    </row>
    <row r="264" spans="1:73" ht="12.75">
      <c r="A264" s="3">
        <v>2016</v>
      </c>
      <c r="B264" s="3">
        <v>6143</v>
      </c>
      <c r="C264" s="1" t="s">
        <v>364</v>
      </c>
      <c r="D264" s="2">
        <v>42490</v>
      </c>
      <c r="E264" s="1" t="s">
        <v>371</v>
      </c>
      <c r="F264" s="2">
        <v>42501</v>
      </c>
      <c r="G264" s="77">
        <v>185.44</v>
      </c>
      <c r="H264" s="77">
        <v>185.44</v>
      </c>
      <c r="I264" s="77">
        <v>0</v>
      </c>
      <c r="J264" s="2">
        <v>42564</v>
      </c>
      <c r="K264" s="78">
        <v>30</v>
      </c>
      <c r="L264" s="2">
        <v>42370</v>
      </c>
      <c r="M264" s="2">
        <v>42735</v>
      </c>
      <c r="N264" s="77">
        <v>0</v>
      </c>
      <c r="P264" s="77">
        <v>0</v>
      </c>
      <c r="Q264" s="78">
        <f t="shared" si="32"/>
        <v>63</v>
      </c>
      <c r="R264" s="3" t="str">
        <f t="shared" si="33"/>
        <v>S</v>
      </c>
      <c r="S264" s="77">
        <f t="shared" si="34"/>
        <v>0</v>
      </c>
      <c r="T264" s="78">
        <f t="shared" si="35"/>
        <v>74</v>
      </c>
      <c r="U264" s="77">
        <f t="shared" si="36"/>
        <v>11682.72</v>
      </c>
      <c r="V264" s="77">
        <f t="shared" si="37"/>
        <v>13722.56</v>
      </c>
      <c r="W264" s="78">
        <f t="shared" si="38"/>
        <v>33</v>
      </c>
      <c r="X264" s="77">
        <f t="shared" si="39"/>
        <v>6119.52</v>
      </c>
      <c r="AH264" s="2"/>
      <c r="AQ264" s="2"/>
      <c r="AS264" s="2"/>
      <c r="AT264" s="2"/>
      <c r="BD264" s="1"/>
      <c r="BE264" s="2"/>
      <c r="BF264" s="1"/>
      <c r="BG264" s="2"/>
      <c r="BK264" s="2"/>
      <c r="BM264" s="2"/>
      <c r="BN264" s="2"/>
      <c r="BT264" s="2"/>
      <c r="BU264" s="2"/>
    </row>
    <row r="265" spans="1:73" ht="12.75">
      <c r="A265" s="3">
        <v>2016</v>
      </c>
      <c r="B265" s="3">
        <v>7530</v>
      </c>
      <c r="C265" s="1" t="s">
        <v>364</v>
      </c>
      <c r="D265" s="2">
        <v>42521</v>
      </c>
      <c r="E265" s="1" t="s">
        <v>372</v>
      </c>
      <c r="F265" s="2">
        <v>42530</v>
      </c>
      <c r="G265" s="77">
        <v>2296.15</v>
      </c>
      <c r="H265" s="77">
        <v>2296.15</v>
      </c>
      <c r="I265" s="77">
        <v>0</v>
      </c>
      <c r="J265" s="2">
        <v>42541</v>
      </c>
      <c r="K265" s="78">
        <v>30</v>
      </c>
      <c r="L265" s="2">
        <v>42370</v>
      </c>
      <c r="M265" s="2">
        <v>42735</v>
      </c>
      <c r="N265" s="77">
        <v>0</v>
      </c>
      <c r="P265" s="77">
        <v>0</v>
      </c>
      <c r="Q265" s="78">
        <f t="shared" si="32"/>
        <v>11</v>
      </c>
      <c r="R265" s="3" t="str">
        <f t="shared" si="33"/>
        <v>S</v>
      </c>
      <c r="S265" s="77">
        <f t="shared" si="34"/>
        <v>0</v>
      </c>
      <c r="T265" s="78">
        <f t="shared" si="35"/>
        <v>20</v>
      </c>
      <c r="U265" s="77">
        <f t="shared" si="36"/>
        <v>25257.65</v>
      </c>
      <c r="V265" s="77">
        <f t="shared" si="37"/>
        <v>45923</v>
      </c>
      <c r="W265" s="78">
        <f t="shared" si="38"/>
        <v>-19</v>
      </c>
      <c r="X265" s="77">
        <f t="shared" si="39"/>
        <v>-43626.85</v>
      </c>
      <c r="AH265" s="2"/>
      <c r="AQ265" s="2"/>
      <c r="AS265" s="2"/>
      <c r="AT265" s="2"/>
      <c r="BD265" s="1"/>
      <c r="BE265" s="2"/>
      <c r="BF265" s="1"/>
      <c r="BG265" s="2"/>
      <c r="BK265" s="2"/>
      <c r="BM265" s="2"/>
      <c r="BN265" s="2"/>
      <c r="BT265" s="2"/>
      <c r="BU265" s="2"/>
    </row>
    <row r="266" spans="1:73" ht="12.75">
      <c r="A266" s="3">
        <v>2016</v>
      </c>
      <c r="B266" s="3">
        <v>7495</v>
      </c>
      <c r="C266" s="1" t="s">
        <v>364</v>
      </c>
      <c r="D266" s="2">
        <v>42521</v>
      </c>
      <c r="E266" s="1" t="s">
        <v>373</v>
      </c>
      <c r="F266" s="2">
        <v>42530</v>
      </c>
      <c r="G266" s="77">
        <v>475.06</v>
      </c>
      <c r="H266" s="77">
        <v>475.06</v>
      </c>
      <c r="I266" s="77">
        <v>0</v>
      </c>
      <c r="J266" s="2">
        <v>42541</v>
      </c>
      <c r="K266" s="78">
        <v>30</v>
      </c>
      <c r="L266" s="2">
        <v>42370</v>
      </c>
      <c r="M266" s="2">
        <v>42735</v>
      </c>
      <c r="N266" s="77">
        <v>0</v>
      </c>
      <c r="P266" s="77">
        <v>0</v>
      </c>
      <c r="Q266" s="78">
        <f t="shared" si="32"/>
        <v>11</v>
      </c>
      <c r="R266" s="3" t="str">
        <f t="shared" si="33"/>
        <v>S</v>
      </c>
      <c r="S266" s="77">
        <f t="shared" si="34"/>
        <v>0</v>
      </c>
      <c r="T266" s="78">
        <f t="shared" si="35"/>
        <v>20</v>
      </c>
      <c r="U266" s="77">
        <f t="shared" si="36"/>
        <v>5225.66</v>
      </c>
      <c r="V266" s="77">
        <f t="shared" si="37"/>
        <v>9501.2</v>
      </c>
      <c r="W266" s="78">
        <f t="shared" si="38"/>
        <v>-19</v>
      </c>
      <c r="X266" s="77">
        <f t="shared" si="39"/>
        <v>-9026.14</v>
      </c>
      <c r="AH266" s="2"/>
      <c r="AQ266" s="2"/>
      <c r="AS266" s="2"/>
      <c r="AT266" s="2"/>
      <c r="BD266" s="1"/>
      <c r="BE266" s="2"/>
      <c r="BF266" s="1"/>
      <c r="BG266" s="2"/>
      <c r="BK266" s="2"/>
      <c r="BM266" s="2"/>
      <c r="BN266" s="2"/>
      <c r="BT266" s="2"/>
      <c r="BU266" s="2"/>
    </row>
    <row r="267" spans="1:73" ht="12.75">
      <c r="A267" s="3">
        <v>2016</v>
      </c>
      <c r="B267" s="3">
        <v>9046</v>
      </c>
      <c r="C267" s="1" t="s">
        <v>364</v>
      </c>
      <c r="D267" s="2">
        <v>42551</v>
      </c>
      <c r="E267" s="1" t="s">
        <v>374</v>
      </c>
      <c r="F267" s="2">
        <v>42562</v>
      </c>
      <c r="G267" s="77">
        <v>475.06</v>
      </c>
      <c r="H267" s="77">
        <v>475.06</v>
      </c>
      <c r="I267" s="77">
        <v>0</v>
      </c>
      <c r="J267" s="2">
        <v>42569</v>
      </c>
      <c r="K267" s="78">
        <v>30</v>
      </c>
      <c r="L267" s="2">
        <v>42370</v>
      </c>
      <c r="M267" s="2">
        <v>42735</v>
      </c>
      <c r="N267" s="77">
        <v>0</v>
      </c>
      <c r="P267" s="77">
        <v>0</v>
      </c>
      <c r="Q267" s="78">
        <f t="shared" si="32"/>
        <v>7</v>
      </c>
      <c r="R267" s="3" t="str">
        <f t="shared" si="33"/>
        <v>S</v>
      </c>
      <c r="S267" s="77">
        <f t="shared" si="34"/>
        <v>0</v>
      </c>
      <c r="T267" s="78">
        <f t="shared" si="35"/>
        <v>18</v>
      </c>
      <c r="U267" s="77">
        <f t="shared" si="36"/>
        <v>3325.42</v>
      </c>
      <c r="V267" s="77">
        <f t="shared" si="37"/>
        <v>8551.08</v>
      </c>
      <c r="W267" s="78">
        <f t="shared" si="38"/>
        <v>-23</v>
      </c>
      <c r="X267" s="77">
        <f t="shared" si="39"/>
        <v>-10926.38</v>
      </c>
      <c r="AH267" s="2"/>
      <c r="AS267" s="2"/>
      <c r="AT267" s="2"/>
      <c r="BD267" s="1"/>
      <c r="BE267" s="2"/>
      <c r="BF267" s="1"/>
      <c r="BG267" s="2"/>
      <c r="BK267" s="2"/>
      <c r="BM267" s="2"/>
      <c r="BN267" s="2"/>
      <c r="BT267" s="2"/>
      <c r="BU267" s="2"/>
    </row>
    <row r="268" spans="1:73" ht="12.75">
      <c r="A268" s="3">
        <v>2016</v>
      </c>
      <c r="B268" s="3">
        <v>9047</v>
      </c>
      <c r="C268" s="1" t="s">
        <v>364</v>
      </c>
      <c r="D268" s="2">
        <v>42551</v>
      </c>
      <c r="E268" s="1" t="s">
        <v>375</v>
      </c>
      <c r="F268" s="2">
        <v>42562</v>
      </c>
      <c r="G268" s="77">
        <v>2296.15</v>
      </c>
      <c r="H268" s="77">
        <v>2296.15</v>
      </c>
      <c r="I268" s="77">
        <v>0</v>
      </c>
      <c r="J268" s="2">
        <v>42569</v>
      </c>
      <c r="K268" s="78">
        <v>30</v>
      </c>
      <c r="L268" s="2">
        <v>42370</v>
      </c>
      <c r="M268" s="2">
        <v>42735</v>
      </c>
      <c r="N268" s="77">
        <v>0</v>
      </c>
      <c r="P268" s="77">
        <v>0</v>
      </c>
      <c r="Q268" s="78">
        <f t="shared" si="32"/>
        <v>7</v>
      </c>
      <c r="R268" s="3" t="str">
        <f t="shared" si="33"/>
        <v>S</v>
      </c>
      <c r="S268" s="77">
        <f t="shared" si="34"/>
        <v>0</v>
      </c>
      <c r="T268" s="78">
        <f t="shared" si="35"/>
        <v>18</v>
      </c>
      <c r="U268" s="77">
        <f t="shared" si="36"/>
        <v>16073.05</v>
      </c>
      <c r="V268" s="77">
        <f t="shared" si="37"/>
        <v>41330.7</v>
      </c>
      <c r="W268" s="78">
        <f t="shared" si="38"/>
        <v>-23</v>
      </c>
      <c r="X268" s="77">
        <f t="shared" si="39"/>
        <v>-52811.45</v>
      </c>
      <c r="AH268" s="2"/>
      <c r="AQ268" s="2"/>
      <c r="AS268" s="2"/>
      <c r="AT268" s="2"/>
      <c r="BD268" s="1"/>
      <c r="BE268" s="2"/>
      <c r="BF268" s="1"/>
      <c r="BG268" s="2"/>
      <c r="BK268" s="2"/>
      <c r="BM268" s="2"/>
      <c r="BN268" s="2"/>
      <c r="BT268" s="2"/>
      <c r="BU268" s="2"/>
    </row>
    <row r="269" spans="1:73" ht="12.75">
      <c r="A269" s="3">
        <v>2016</v>
      </c>
      <c r="B269" s="3">
        <v>10547</v>
      </c>
      <c r="C269" s="1" t="s">
        <v>364</v>
      </c>
      <c r="D269" s="2">
        <v>42582</v>
      </c>
      <c r="E269" s="1" t="s">
        <v>376</v>
      </c>
      <c r="F269" s="2">
        <v>42592</v>
      </c>
      <c r="G269" s="77">
        <v>2296.15</v>
      </c>
      <c r="H269" s="77">
        <v>2296.15</v>
      </c>
      <c r="I269" s="77">
        <v>0</v>
      </c>
      <c r="J269" s="2">
        <v>42594</v>
      </c>
      <c r="K269" s="78">
        <v>30</v>
      </c>
      <c r="L269" s="2">
        <v>42370</v>
      </c>
      <c r="M269" s="2">
        <v>42735</v>
      </c>
      <c r="N269" s="77">
        <v>0</v>
      </c>
      <c r="P269" s="77">
        <v>0</v>
      </c>
      <c r="Q269" s="78">
        <f t="shared" si="32"/>
        <v>2</v>
      </c>
      <c r="R269" s="3" t="str">
        <f t="shared" si="33"/>
        <v>S</v>
      </c>
      <c r="S269" s="77">
        <f t="shared" si="34"/>
        <v>0</v>
      </c>
      <c r="T269" s="78">
        <f t="shared" si="35"/>
        <v>12</v>
      </c>
      <c r="U269" s="77">
        <f t="shared" si="36"/>
        <v>4592.3</v>
      </c>
      <c r="V269" s="77">
        <f t="shared" si="37"/>
        <v>27553.8</v>
      </c>
      <c r="W269" s="78">
        <f t="shared" si="38"/>
        <v>-28</v>
      </c>
      <c r="X269" s="77">
        <f t="shared" si="39"/>
        <v>-64292.2</v>
      </c>
      <c r="AH269" s="2"/>
      <c r="AQ269" s="2"/>
      <c r="AS269" s="2"/>
      <c r="AT269" s="2"/>
      <c r="BD269" s="1"/>
      <c r="BE269" s="2"/>
      <c r="BF269" s="1"/>
      <c r="BG269" s="2"/>
      <c r="BK269" s="2"/>
      <c r="BM269" s="2"/>
      <c r="BN269" s="2"/>
      <c r="BT269" s="2"/>
      <c r="BU269" s="2"/>
    </row>
    <row r="270" spans="1:73" ht="12.75">
      <c r="A270" s="3">
        <v>2016</v>
      </c>
      <c r="B270" s="3">
        <v>10546</v>
      </c>
      <c r="C270" s="1" t="s">
        <v>364</v>
      </c>
      <c r="D270" s="2">
        <v>42582</v>
      </c>
      <c r="E270" s="1" t="s">
        <v>377</v>
      </c>
      <c r="F270" s="2">
        <v>42592</v>
      </c>
      <c r="G270" s="77">
        <v>475.06</v>
      </c>
      <c r="H270" s="77">
        <v>475.06</v>
      </c>
      <c r="I270" s="77">
        <v>0</v>
      </c>
      <c r="J270" s="2">
        <v>42594</v>
      </c>
      <c r="K270" s="78">
        <v>30</v>
      </c>
      <c r="L270" s="2">
        <v>42370</v>
      </c>
      <c r="M270" s="2">
        <v>42735</v>
      </c>
      <c r="N270" s="77">
        <v>0</v>
      </c>
      <c r="P270" s="77">
        <v>0</v>
      </c>
      <c r="Q270" s="78">
        <f t="shared" si="32"/>
        <v>2</v>
      </c>
      <c r="R270" s="3" t="str">
        <f t="shared" si="33"/>
        <v>S</v>
      </c>
      <c r="S270" s="77">
        <f t="shared" si="34"/>
        <v>0</v>
      </c>
      <c r="T270" s="78">
        <f t="shared" si="35"/>
        <v>12</v>
      </c>
      <c r="U270" s="77">
        <f t="shared" si="36"/>
        <v>950.12</v>
      </c>
      <c r="V270" s="77">
        <f t="shared" si="37"/>
        <v>5700.72</v>
      </c>
      <c r="W270" s="78">
        <f t="shared" si="38"/>
        <v>-28</v>
      </c>
      <c r="X270" s="77">
        <f t="shared" si="39"/>
        <v>-13301.68</v>
      </c>
      <c r="AH270" s="2"/>
      <c r="AQ270" s="2"/>
      <c r="AS270" s="2"/>
      <c r="AT270" s="2"/>
      <c r="BD270" s="1"/>
      <c r="BE270" s="2"/>
      <c r="BF270" s="1"/>
      <c r="BG270" s="2"/>
      <c r="BK270" s="2"/>
      <c r="BM270" s="2"/>
      <c r="BN270" s="2"/>
      <c r="BT270" s="2"/>
      <c r="BU270" s="2"/>
    </row>
    <row r="271" spans="1:73" ht="12.75">
      <c r="A271" s="3">
        <v>2016</v>
      </c>
      <c r="B271" s="3">
        <v>11780</v>
      </c>
      <c r="C271" s="1" t="s">
        <v>364</v>
      </c>
      <c r="D271" s="2">
        <v>42613</v>
      </c>
      <c r="E271" s="1" t="s">
        <v>378</v>
      </c>
      <c r="F271" s="2">
        <v>42619</v>
      </c>
      <c r="G271" s="77">
        <v>475.06</v>
      </c>
      <c r="H271" s="77">
        <v>475.06</v>
      </c>
      <c r="I271" s="77">
        <v>0</v>
      </c>
      <c r="J271" s="2">
        <v>42628</v>
      </c>
      <c r="K271" s="78">
        <v>30</v>
      </c>
      <c r="L271" s="2">
        <v>42370</v>
      </c>
      <c r="M271" s="2">
        <v>42735</v>
      </c>
      <c r="N271" s="77">
        <v>0</v>
      </c>
      <c r="P271" s="77">
        <v>0</v>
      </c>
      <c r="Q271" s="78">
        <f t="shared" si="32"/>
        <v>9</v>
      </c>
      <c r="R271" s="3" t="str">
        <f t="shared" si="33"/>
        <v>S</v>
      </c>
      <c r="S271" s="77">
        <f t="shared" si="34"/>
        <v>0</v>
      </c>
      <c r="T271" s="78">
        <f t="shared" si="35"/>
        <v>15</v>
      </c>
      <c r="U271" s="77">
        <f t="shared" si="36"/>
        <v>4275.54</v>
      </c>
      <c r="V271" s="77">
        <f t="shared" si="37"/>
        <v>7125.9</v>
      </c>
      <c r="W271" s="78">
        <f t="shared" si="38"/>
        <v>-21</v>
      </c>
      <c r="X271" s="77">
        <f t="shared" si="39"/>
        <v>-9976.26</v>
      </c>
      <c r="AH271" s="2"/>
      <c r="AQ271" s="2"/>
      <c r="AS271" s="2"/>
      <c r="AT271" s="2"/>
      <c r="BD271" s="1"/>
      <c r="BE271" s="2"/>
      <c r="BF271" s="1"/>
      <c r="BG271" s="2"/>
      <c r="BK271" s="2"/>
      <c r="BM271" s="2"/>
      <c r="BN271" s="2"/>
      <c r="BT271" s="2"/>
      <c r="BU271" s="2"/>
    </row>
    <row r="272" spans="1:73" ht="12.75">
      <c r="A272" s="3">
        <v>2016</v>
      </c>
      <c r="B272" s="3">
        <v>11779</v>
      </c>
      <c r="C272" s="1" t="s">
        <v>364</v>
      </c>
      <c r="D272" s="2">
        <v>42613</v>
      </c>
      <c r="E272" s="1" t="s">
        <v>379</v>
      </c>
      <c r="F272" s="2">
        <v>42619</v>
      </c>
      <c r="G272" s="77">
        <v>2296.15</v>
      </c>
      <c r="H272" s="77">
        <v>2296.15</v>
      </c>
      <c r="I272" s="77">
        <v>0</v>
      </c>
      <c r="J272" s="2">
        <v>42628</v>
      </c>
      <c r="K272" s="78">
        <v>30</v>
      </c>
      <c r="L272" s="2">
        <v>42370</v>
      </c>
      <c r="M272" s="2">
        <v>42735</v>
      </c>
      <c r="N272" s="77">
        <v>0</v>
      </c>
      <c r="P272" s="77">
        <v>0</v>
      </c>
      <c r="Q272" s="78">
        <f t="shared" si="32"/>
        <v>9</v>
      </c>
      <c r="R272" s="3" t="str">
        <f t="shared" si="33"/>
        <v>S</v>
      </c>
      <c r="S272" s="77">
        <f t="shared" si="34"/>
        <v>0</v>
      </c>
      <c r="T272" s="78">
        <f t="shared" si="35"/>
        <v>15</v>
      </c>
      <c r="U272" s="77">
        <f t="shared" si="36"/>
        <v>20665.35</v>
      </c>
      <c r="V272" s="77">
        <f t="shared" si="37"/>
        <v>34442.25</v>
      </c>
      <c r="W272" s="78">
        <f t="shared" si="38"/>
        <v>-21</v>
      </c>
      <c r="X272" s="77">
        <f t="shared" si="39"/>
        <v>-48219.15</v>
      </c>
      <c r="AH272" s="2"/>
      <c r="AQ272" s="2"/>
      <c r="AS272" s="2"/>
      <c r="AT272" s="2"/>
      <c r="BD272" s="1"/>
      <c r="BE272" s="2"/>
      <c r="BF272" s="1"/>
      <c r="BG272" s="2"/>
      <c r="BK272" s="2"/>
      <c r="BM272" s="2"/>
      <c r="BN272" s="2"/>
      <c r="BT272" s="2"/>
      <c r="BU272" s="2"/>
    </row>
    <row r="273" spans="1:73" ht="12.75">
      <c r="A273" s="3">
        <v>2016</v>
      </c>
      <c r="B273" s="3">
        <v>12149</v>
      </c>
      <c r="C273" s="1" t="s">
        <v>364</v>
      </c>
      <c r="D273" s="2">
        <v>42626</v>
      </c>
      <c r="E273" s="1" t="s">
        <v>380</v>
      </c>
      <c r="F273" s="2">
        <v>42627</v>
      </c>
      <c r="G273" s="77">
        <v>1464</v>
      </c>
      <c r="H273" s="77">
        <v>1464</v>
      </c>
      <c r="I273" s="77">
        <v>0</v>
      </c>
      <c r="J273" s="2">
        <v>42646</v>
      </c>
      <c r="K273" s="78">
        <v>30</v>
      </c>
      <c r="L273" s="2">
        <v>42370</v>
      </c>
      <c r="M273" s="2">
        <v>42735</v>
      </c>
      <c r="N273" s="77">
        <v>0</v>
      </c>
      <c r="P273" s="77">
        <v>0</v>
      </c>
      <c r="Q273" s="78">
        <f t="shared" si="32"/>
        <v>19</v>
      </c>
      <c r="R273" s="3" t="str">
        <f t="shared" si="33"/>
        <v>S</v>
      </c>
      <c r="S273" s="77">
        <f t="shared" si="34"/>
        <v>0</v>
      </c>
      <c r="T273" s="78">
        <f t="shared" si="35"/>
        <v>20</v>
      </c>
      <c r="U273" s="77">
        <f t="shared" si="36"/>
        <v>27816</v>
      </c>
      <c r="V273" s="77">
        <f t="shared" si="37"/>
        <v>29280</v>
      </c>
      <c r="W273" s="78">
        <f t="shared" si="38"/>
        <v>-11</v>
      </c>
      <c r="X273" s="77">
        <f t="shared" si="39"/>
        <v>-16104</v>
      </c>
      <c r="AH273" s="2"/>
      <c r="AQ273" s="2"/>
      <c r="AS273" s="2"/>
      <c r="AT273" s="2"/>
      <c r="BD273" s="1"/>
      <c r="BE273" s="2"/>
      <c r="BF273" s="1"/>
      <c r="BG273" s="2"/>
      <c r="BK273" s="2"/>
      <c r="BM273" s="2"/>
      <c r="BN273" s="2"/>
      <c r="BT273" s="2"/>
      <c r="BU273" s="2"/>
    </row>
    <row r="274" spans="1:73" ht="12.75">
      <c r="A274" s="3">
        <v>2016</v>
      </c>
      <c r="B274" s="3">
        <v>13309</v>
      </c>
      <c r="C274" s="1" t="s">
        <v>364</v>
      </c>
      <c r="D274" s="2">
        <v>42643</v>
      </c>
      <c r="E274" s="1" t="s">
        <v>381</v>
      </c>
      <c r="F274" s="2">
        <v>42649</v>
      </c>
      <c r="G274" s="77">
        <v>2296.15</v>
      </c>
      <c r="H274" s="77">
        <v>0</v>
      </c>
      <c r="I274" s="77">
        <v>0</v>
      </c>
      <c r="J274" s="2">
        <v>1</v>
      </c>
      <c r="K274" s="78">
        <v>30</v>
      </c>
      <c r="L274" s="2">
        <v>42370</v>
      </c>
      <c r="M274" s="2">
        <v>42735</v>
      </c>
      <c r="N274" s="77">
        <v>0</v>
      </c>
      <c r="P274" s="77">
        <v>0</v>
      </c>
      <c r="Q274" s="78">
        <f t="shared" si="32"/>
        <v>0</v>
      </c>
      <c r="R274" s="3" t="str">
        <f t="shared" si="33"/>
        <v>N</v>
      </c>
      <c r="S274" s="77">
        <f t="shared" si="34"/>
        <v>2296.15</v>
      </c>
      <c r="T274" s="78">
        <f t="shared" si="35"/>
        <v>0</v>
      </c>
      <c r="U274" s="77">
        <f t="shared" si="36"/>
        <v>0</v>
      </c>
      <c r="V274" s="77">
        <f t="shared" si="37"/>
        <v>0</v>
      </c>
      <c r="W274" s="78">
        <f t="shared" si="38"/>
        <v>0</v>
      </c>
      <c r="X274" s="77">
        <f t="shared" si="39"/>
        <v>0</v>
      </c>
      <c r="AH274" s="2"/>
      <c r="AQ274" s="2"/>
      <c r="AS274" s="2"/>
      <c r="AT274" s="2"/>
      <c r="BD274" s="1"/>
      <c r="BE274" s="2"/>
      <c r="BF274" s="1"/>
      <c r="BG274" s="2"/>
      <c r="BK274" s="2"/>
      <c r="BM274" s="2"/>
      <c r="BN274" s="2"/>
      <c r="BT274" s="2"/>
      <c r="BU274" s="2"/>
    </row>
    <row r="275" spans="1:73" ht="12.75">
      <c r="A275" s="3">
        <v>2016</v>
      </c>
      <c r="B275" s="3">
        <v>13308</v>
      </c>
      <c r="C275" s="1" t="s">
        <v>364</v>
      </c>
      <c r="D275" s="2">
        <v>42643</v>
      </c>
      <c r="E275" s="1" t="s">
        <v>382</v>
      </c>
      <c r="F275" s="2">
        <v>42649</v>
      </c>
      <c r="G275" s="77">
        <v>475.06</v>
      </c>
      <c r="H275" s="77">
        <v>0</v>
      </c>
      <c r="I275" s="77">
        <v>0</v>
      </c>
      <c r="J275" s="2">
        <v>1</v>
      </c>
      <c r="K275" s="78">
        <v>30</v>
      </c>
      <c r="L275" s="2">
        <v>42370</v>
      </c>
      <c r="M275" s="2">
        <v>42735</v>
      </c>
      <c r="N275" s="77">
        <v>0</v>
      </c>
      <c r="P275" s="77">
        <v>0</v>
      </c>
      <c r="Q275" s="78">
        <f t="shared" si="32"/>
        <v>0</v>
      </c>
      <c r="R275" s="3" t="str">
        <f t="shared" si="33"/>
        <v>N</v>
      </c>
      <c r="S275" s="77">
        <f t="shared" si="34"/>
        <v>475.06</v>
      </c>
      <c r="T275" s="78">
        <f t="shared" si="35"/>
        <v>0</v>
      </c>
      <c r="U275" s="77">
        <f t="shared" si="36"/>
        <v>0</v>
      </c>
      <c r="V275" s="77">
        <f t="shared" si="37"/>
        <v>0</v>
      </c>
      <c r="W275" s="78">
        <f t="shared" si="38"/>
        <v>0</v>
      </c>
      <c r="X275" s="77">
        <f t="shared" si="39"/>
        <v>0</v>
      </c>
      <c r="AH275" s="2"/>
      <c r="AQ275" s="2"/>
      <c r="AS275" s="2"/>
      <c r="AT275" s="2"/>
      <c r="BD275" s="1"/>
      <c r="BE275" s="2"/>
      <c r="BF275" s="1"/>
      <c r="BG275" s="2"/>
      <c r="BK275" s="2"/>
      <c r="BM275" s="2"/>
      <c r="BN275" s="2"/>
      <c r="BT275" s="2"/>
      <c r="BU275" s="2"/>
    </row>
    <row r="276" spans="1:73" ht="12.75">
      <c r="A276" s="3">
        <v>2016</v>
      </c>
      <c r="B276" s="3">
        <v>18489</v>
      </c>
      <c r="C276" s="1" t="s">
        <v>364</v>
      </c>
      <c r="D276" s="2">
        <v>42369</v>
      </c>
      <c r="E276" s="1" t="s">
        <v>383</v>
      </c>
      <c r="F276" s="2">
        <v>42369</v>
      </c>
      <c r="G276" s="77">
        <v>79.18</v>
      </c>
      <c r="H276" s="77">
        <v>79.18</v>
      </c>
      <c r="I276" s="77">
        <v>0</v>
      </c>
      <c r="J276" s="2">
        <v>42430</v>
      </c>
      <c r="K276" s="78">
        <v>30</v>
      </c>
      <c r="L276" s="2">
        <v>42370</v>
      </c>
      <c r="M276" s="2">
        <v>42735</v>
      </c>
      <c r="N276" s="77">
        <v>0</v>
      </c>
      <c r="P276" s="77">
        <v>0</v>
      </c>
      <c r="Q276" s="78">
        <f t="shared" si="32"/>
        <v>61</v>
      </c>
      <c r="R276" s="3" t="str">
        <f t="shared" si="33"/>
        <v>S</v>
      </c>
      <c r="S276" s="77">
        <f t="shared" si="34"/>
        <v>0</v>
      </c>
      <c r="T276" s="78">
        <f t="shared" si="35"/>
        <v>61</v>
      </c>
      <c r="U276" s="77">
        <f t="shared" si="36"/>
        <v>4829.98</v>
      </c>
      <c r="V276" s="77">
        <f t="shared" si="37"/>
        <v>4829.98</v>
      </c>
      <c r="W276" s="78">
        <f t="shared" si="38"/>
        <v>31</v>
      </c>
      <c r="X276" s="77">
        <f t="shared" si="39"/>
        <v>2454.58</v>
      </c>
      <c r="AH276" s="2"/>
      <c r="AQ276" s="2"/>
      <c r="AS276" s="2"/>
      <c r="AT276" s="2"/>
      <c r="BD276" s="1"/>
      <c r="BE276" s="2"/>
      <c r="BF276" s="1"/>
      <c r="BG276" s="2"/>
      <c r="BK276" s="2"/>
      <c r="BM276" s="2"/>
      <c r="BN276" s="2"/>
      <c r="BT276" s="2"/>
      <c r="BU276" s="2"/>
    </row>
    <row r="277" spans="1:73" ht="12.75">
      <c r="A277" s="3">
        <v>2016</v>
      </c>
      <c r="B277" s="3">
        <v>18487</v>
      </c>
      <c r="C277" s="1" t="s">
        <v>364</v>
      </c>
      <c r="D277" s="2">
        <v>42369</v>
      </c>
      <c r="E277" s="1" t="s">
        <v>384</v>
      </c>
      <c r="F277" s="2">
        <v>42369</v>
      </c>
      <c r="G277" s="77">
        <v>2216.97</v>
      </c>
      <c r="H277" s="77">
        <v>2216.97</v>
      </c>
      <c r="I277" s="77">
        <v>0</v>
      </c>
      <c r="J277" s="2">
        <v>42409</v>
      </c>
      <c r="K277" s="78">
        <v>30</v>
      </c>
      <c r="L277" s="2">
        <v>42370</v>
      </c>
      <c r="M277" s="2">
        <v>42735</v>
      </c>
      <c r="N277" s="77">
        <v>0</v>
      </c>
      <c r="P277" s="77">
        <v>0</v>
      </c>
      <c r="Q277" s="78">
        <f t="shared" si="32"/>
        <v>40</v>
      </c>
      <c r="R277" s="3" t="str">
        <f t="shared" si="33"/>
        <v>S</v>
      </c>
      <c r="S277" s="77">
        <f t="shared" si="34"/>
        <v>0</v>
      </c>
      <c r="T277" s="78">
        <f t="shared" si="35"/>
        <v>40</v>
      </c>
      <c r="U277" s="77">
        <f t="shared" si="36"/>
        <v>88678.8</v>
      </c>
      <c r="V277" s="77">
        <f t="shared" si="37"/>
        <v>88678.8</v>
      </c>
      <c r="W277" s="78">
        <f t="shared" si="38"/>
        <v>10</v>
      </c>
      <c r="X277" s="77">
        <f t="shared" si="39"/>
        <v>22169.7</v>
      </c>
      <c r="AH277" s="2"/>
      <c r="AQ277" s="2"/>
      <c r="AS277" s="2"/>
      <c r="AT277" s="2"/>
      <c r="BD277" s="1"/>
      <c r="BE277" s="2"/>
      <c r="BF277" s="1"/>
      <c r="BG277" s="2"/>
      <c r="BK277" s="2"/>
      <c r="BM277" s="2"/>
      <c r="BN277" s="2"/>
      <c r="BT277" s="2"/>
      <c r="BU277" s="2"/>
    </row>
    <row r="278" spans="1:73" ht="12.75">
      <c r="A278" s="3">
        <v>2016</v>
      </c>
      <c r="B278" s="3">
        <v>18485</v>
      </c>
      <c r="C278" s="1" t="s">
        <v>364</v>
      </c>
      <c r="D278" s="2">
        <v>42369</v>
      </c>
      <c r="E278" s="1" t="s">
        <v>385</v>
      </c>
      <c r="F278" s="2">
        <v>42369</v>
      </c>
      <c r="G278" s="77">
        <v>475.06</v>
      </c>
      <c r="H278" s="77">
        <v>475.06</v>
      </c>
      <c r="I278" s="77">
        <v>0</v>
      </c>
      <c r="J278" s="2">
        <v>42430</v>
      </c>
      <c r="K278" s="78">
        <v>30</v>
      </c>
      <c r="L278" s="2">
        <v>42370</v>
      </c>
      <c r="M278" s="2">
        <v>42735</v>
      </c>
      <c r="N278" s="77">
        <v>0</v>
      </c>
      <c r="P278" s="77">
        <v>0</v>
      </c>
      <c r="Q278" s="78">
        <f t="shared" si="32"/>
        <v>61</v>
      </c>
      <c r="R278" s="3" t="str">
        <f t="shared" si="33"/>
        <v>S</v>
      </c>
      <c r="S278" s="77">
        <f t="shared" si="34"/>
        <v>0</v>
      </c>
      <c r="T278" s="78">
        <f t="shared" si="35"/>
        <v>61</v>
      </c>
      <c r="U278" s="77">
        <f t="shared" si="36"/>
        <v>28978.66</v>
      </c>
      <c r="V278" s="77">
        <f t="shared" si="37"/>
        <v>28978.66</v>
      </c>
      <c r="W278" s="78">
        <f t="shared" si="38"/>
        <v>31</v>
      </c>
      <c r="X278" s="77">
        <f t="shared" si="39"/>
        <v>14726.86</v>
      </c>
      <c r="AH278" s="2"/>
      <c r="AQ278" s="2"/>
      <c r="AS278" s="2"/>
      <c r="AT278" s="2"/>
      <c r="BD278" s="1"/>
      <c r="BE278" s="2"/>
      <c r="BF278" s="1"/>
      <c r="BG278" s="2"/>
      <c r="BK278" s="2"/>
      <c r="BM278" s="2"/>
      <c r="BN278" s="2"/>
      <c r="BT278" s="2"/>
      <c r="BU278" s="2"/>
    </row>
    <row r="279" spans="1:73" ht="12.75">
      <c r="A279" s="3">
        <v>2016</v>
      </c>
      <c r="B279" s="3">
        <v>872</v>
      </c>
      <c r="C279" s="1" t="s">
        <v>386</v>
      </c>
      <c r="D279" s="2">
        <v>41639</v>
      </c>
      <c r="E279" s="1" t="s">
        <v>387</v>
      </c>
      <c r="F279" s="2">
        <v>41667</v>
      </c>
      <c r="G279" s="77">
        <v>0.01</v>
      </c>
      <c r="H279" s="77">
        <v>0</v>
      </c>
      <c r="I279" s="77">
        <v>0</v>
      </c>
      <c r="J279" s="2">
        <v>1</v>
      </c>
      <c r="K279" s="78">
        <v>30</v>
      </c>
      <c r="L279" s="2">
        <v>42370</v>
      </c>
      <c r="M279" s="2">
        <v>42735</v>
      </c>
      <c r="N279" s="77">
        <v>0</v>
      </c>
      <c r="P279" s="77">
        <v>0</v>
      </c>
      <c r="Q279" s="78">
        <f t="shared" si="32"/>
        <v>0</v>
      </c>
      <c r="R279" s="3" t="str">
        <f t="shared" si="33"/>
        <v>N</v>
      </c>
      <c r="S279" s="77">
        <f t="shared" si="34"/>
        <v>0.01</v>
      </c>
      <c r="T279" s="78">
        <f t="shared" si="35"/>
        <v>0</v>
      </c>
      <c r="U279" s="77">
        <f t="shared" si="36"/>
        <v>0</v>
      </c>
      <c r="V279" s="77">
        <f t="shared" si="37"/>
        <v>0</v>
      </c>
      <c r="W279" s="78">
        <f t="shared" si="38"/>
        <v>0</v>
      </c>
      <c r="X279" s="77">
        <f t="shared" si="39"/>
        <v>0</v>
      </c>
      <c r="AH279" s="2"/>
      <c r="AQ279" s="2"/>
      <c r="AS279" s="2"/>
      <c r="AT279" s="2"/>
      <c r="BD279" s="1"/>
      <c r="BE279" s="2"/>
      <c r="BF279" s="1"/>
      <c r="BG279" s="2"/>
      <c r="BK279" s="2"/>
      <c r="BM279" s="2"/>
      <c r="BN279" s="2"/>
      <c r="BT279" s="2"/>
      <c r="BU279" s="2"/>
    </row>
    <row r="280" spans="1:73" ht="12.75">
      <c r="A280" s="3">
        <v>2016</v>
      </c>
      <c r="C280" s="1" t="s">
        <v>386</v>
      </c>
      <c r="D280" s="2">
        <v>40178</v>
      </c>
      <c r="E280" s="1" t="s">
        <v>388</v>
      </c>
      <c r="F280" s="2">
        <v>40212</v>
      </c>
      <c r="G280" s="77">
        <v>0.04</v>
      </c>
      <c r="H280" s="77">
        <v>0</v>
      </c>
      <c r="I280" s="77">
        <v>0</v>
      </c>
      <c r="J280" s="2">
        <v>1</v>
      </c>
      <c r="K280" s="78">
        <v>30</v>
      </c>
      <c r="L280" s="2">
        <v>42370</v>
      </c>
      <c r="M280" s="2">
        <v>42735</v>
      </c>
      <c r="N280" s="77">
        <v>0</v>
      </c>
      <c r="P280" s="77">
        <v>0</v>
      </c>
      <c r="Q280" s="78">
        <f t="shared" si="32"/>
        <v>0</v>
      </c>
      <c r="R280" s="3" t="str">
        <f t="shared" si="33"/>
        <v>N</v>
      </c>
      <c r="S280" s="77">
        <f t="shared" si="34"/>
        <v>0.04</v>
      </c>
      <c r="T280" s="78">
        <f t="shared" si="35"/>
        <v>0</v>
      </c>
      <c r="U280" s="77">
        <f t="shared" si="36"/>
        <v>0</v>
      </c>
      <c r="V280" s="77">
        <f t="shared" si="37"/>
        <v>0</v>
      </c>
      <c r="W280" s="78">
        <f t="shared" si="38"/>
        <v>0</v>
      </c>
      <c r="X280" s="77">
        <f t="shared" si="39"/>
        <v>0</v>
      </c>
      <c r="AH280" s="2"/>
      <c r="AQ280" s="2"/>
      <c r="AS280" s="2"/>
      <c r="AT280" s="2"/>
      <c r="BD280" s="1"/>
      <c r="BE280" s="2"/>
      <c r="BF280" s="1"/>
      <c r="BG280" s="2"/>
      <c r="BK280" s="2"/>
      <c r="BM280" s="2"/>
      <c r="BN280" s="2"/>
      <c r="BT280" s="2"/>
      <c r="BU280" s="2"/>
    </row>
    <row r="281" spans="1:73" ht="12.75">
      <c r="A281" s="3">
        <v>2016</v>
      </c>
      <c r="C281" s="1" t="s">
        <v>389</v>
      </c>
      <c r="D281" s="2">
        <v>40178</v>
      </c>
      <c r="E281" s="1" t="s">
        <v>390</v>
      </c>
      <c r="F281" s="2">
        <v>40212</v>
      </c>
      <c r="G281" s="77">
        <v>3127.16</v>
      </c>
      <c r="H281" s="77">
        <v>0</v>
      </c>
      <c r="I281" s="77">
        <v>0</v>
      </c>
      <c r="J281" s="2">
        <v>1</v>
      </c>
      <c r="K281" s="78">
        <v>30</v>
      </c>
      <c r="L281" s="2">
        <v>42370</v>
      </c>
      <c r="M281" s="2">
        <v>42735</v>
      </c>
      <c r="N281" s="77">
        <v>0</v>
      </c>
      <c r="P281" s="77">
        <v>0</v>
      </c>
      <c r="Q281" s="78">
        <f t="shared" si="32"/>
        <v>0</v>
      </c>
      <c r="R281" s="3" t="str">
        <f t="shared" si="33"/>
        <v>N</v>
      </c>
      <c r="S281" s="77">
        <f t="shared" si="34"/>
        <v>3127.16</v>
      </c>
      <c r="T281" s="78">
        <f t="shared" si="35"/>
        <v>0</v>
      </c>
      <c r="U281" s="77">
        <f t="shared" si="36"/>
        <v>0</v>
      </c>
      <c r="V281" s="77">
        <f t="shared" si="37"/>
        <v>0</v>
      </c>
      <c r="W281" s="78">
        <f t="shared" si="38"/>
        <v>0</v>
      </c>
      <c r="X281" s="77">
        <f t="shared" si="39"/>
        <v>0</v>
      </c>
      <c r="AH281" s="2"/>
      <c r="AQ281" s="2"/>
      <c r="AS281" s="2"/>
      <c r="AT281" s="2"/>
      <c r="BD281" s="1"/>
      <c r="BE281" s="2"/>
      <c r="BF281" s="1"/>
      <c r="BG281" s="2"/>
      <c r="BK281" s="2"/>
      <c r="BM281" s="2"/>
      <c r="BN281" s="2"/>
      <c r="BT281" s="2"/>
      <c r="BU281" s="2"/>
    </row>
    <row r="282" spans="1:73" ht="12.75">
      <c r="A282" s="3">
        <v>2016</v>
      </c>
      <c r="B282" s="3">
        <v>5488</v>
      </c>
      <c r="C282" s="1" t="s">
        <v>389</v>
      </c>
      <c r="D282" s="2">
        <v>42461</v>
      </c>
      <c r="E282" s="1" t="s">
        <v>391</v>
      </c>
      <c r="F282" s="2">
        <v>42486</v>
      </c>
      <c r="G282" s="77">
        <v>3730.94</v>
      </c>
      <c r="H282" s="77">
        <v>3730.94</v>
      </c>
      <c r="I282" s="77">
        <v>0</v>
      </c>
      <c r="J282" s="2">
        <v>42513</v>
      </c>
      <c r="K282" s="78">
        <v>30</v>
      </c>
      <c r="L282" s="2">
        <v>42370</v>
      </c>
      <c r="M282" s="2">
        <v>42735</v>
      </c>
      <c r="N282" s="77">
        <v>0</v>
      </c>
      <c r="P282" s="77">
        <v>0</v>
      </c>
      <c r="Q282" s="78">
        <f t="shared" si="32"/>
        <v>27</v>
      </c>
      <c r="R282" s="3" t="str">
        <f t="shared" si="33"/>
        <v>S</v>
      </c>
      <c r="S282" s="77">
        <f t="shared" si="34"/>
        <v>0</v>
      </c>
      <c r="T282" s="78">
        <f t="shared" si="35"/>
        <v>52</v>
      </c>
      <c r="U282" s="77">
        <f t="shared" si="36"/>
        <v>100735.38</v>
      </c>
      <c r="V282" s="77">
        <f t="shared" si="37"/>
        <v>194008.88</v>
      </c>
      <c r="W282" s="78">
        <f t="shared" si="38"/>
        <v>-3</v>
      </c>
      <c r="X282" s="77">
        <f t="shared" si="39"/>
        <v>-11192.82</v>
      </c>
      <c r="AH282" s="2"/>
      <c r="AQ282" s="2"/>
      <c r="AS282" s="2"/>
      <c r="AT282" s="2"/>
      <c r="BD282" s="1"/>
      <c r="BE282" s="2"/>
      <c r="BF282" s="1"/>
      <c r="BG282" s="2"/>
      <c r="BK282" s="2"/>
      <c r="BM282" s="2"/>
      <c r="BN282" s="2"/>
      <c r="BT282" s="2"/>
      <c r="BU282" s="2"/>
    </row>
    <row r="283" spans="1:73" ht="12.75">
      <c r="A283" s="3">
        <v>2016</v>
      </c>
      <c r="B283" s="3">
        <v>6575</v>
      </c>
      <c r="C283" s="1" t="s">
        <v>389</v>
      </c>
      <c r="D283" s="2">
        <v>42490</v>
      </c>
      <c r="E283" s="1" t="s">
        <v>392</v>
      </c>
      <c r="F283" s="2">
        <v>42509</v>
      </c>
      <c r="G283" s="77">
        <v>5269.85</v>
      </c>
      <c r="H283" s="77">
        <v>5269.85</v>
      </c>
      <c r="I283" s="77">
        <v>0</v>
      </c>
      <c r="J283" s="2">
        <v>42522</v>
      </c>
      <c r="K283" s="78">
        <v>30</v>
      </c>
      <c r="L283" s="2">
        <v>42370</v>
      </c>
      <c r="M283" s="2">
        <v>42735</v>
      </c>
      <c r="N283" s="77">
        <v>0</v>
      </c>
      <c r="P283" s="77">
        <v>0</v>
      </c>
      <c r="Q283" s="78">
        <f t="shared" si="32"/>
        <v>13</v>
      </c>
      <c r="R283" s="3" t="str">
        <f t="shared" si="33"/>
        <v>S</v>
      </c>
      <c r="S283" s="77">
        <f t="shared" si="34"/>
        <v>0</v>
      </c>
      <c r="T283" s="78">
        <f t="shared" si="35"/>
        <v>32</v>
      </c>
      <c r="U283" s="77">
        <f t="shared" si="36"/>
        <v>68508.05</v>
      </c>
      <c r="V283" s="77">
        <f t="shared" si="37"/>
        <v>168635.2</v>
      </c>
      <c r="W283" s="78">
        <f t="shared" si="38"/>
        <v>-17</v>
      </c>
      <c r="X283" s="77">
        <f t="shared" si="39"/>
        <v>-89587.45</v>
      </c>
      <c r="AH283" s="2"/>
      <c r="AQ283" s="2"/>
      <c r="AS283" s="2"/>
      <c r="AT283" s="2"/>
      <c r="BD283" s="1"/>
      <c r="BE283" s="2"/>
      <c r="BF283" s="1"/>
      <c r="BG283" s="2"/>
      <c r="BK283" s="2"/>
      <c r="BM283" s="2"/>
      <c r="BN283" s="2"/>
      <c r="BT283" s="2"/>
      <c r="BU283" s="2"/>
    </row>
    <row r="284" spans="1:73" ht="12.75">
      <c r="A284" s="3">
        <v>2016</v>
      </c>
      <c r="B284" s="3">
        <v>7349</v>
      </c>
      <c r="C284" s="1" t="s">
        <v>389</v>
      </c>
      <c r="D284" s="2">
        <v>42502</v>
      </c>
      <c r="E284" s="1" t="s">
        <v>393</v>
      </c>
      <c r="F284" s="2">
        <v>42528</v>
      </c>
      <c r="G284" s="77">
        <v>2908.42</v>
      </c>
      <c r="H284" s="77">
        <v>2908.42</v>
      </c>
      <c r="I284" s="77">
        <v>0</v>
      </c>
      <c r="J284" s="2">
        <v>42530</v>
      </c>
      <c r="K284" s="78">
        <v>30</v>
      </c>
      <c r="L284" s="2">
        <v>42370</v>
      </c>
      <c r="M284" s="2">
        <v>42735</v>
      </c>
      <c r="N284" s="77">
        <v>0</v>
      </c>
      <c r="P284" s="77">
        <v>0</v>
      </c>
      <c r="Q284" s="78">
        <f t="shared" si="32"/>
        <v>2</v>
      </c>
      <c r="R284" s="3" t="str">
        <f t="shared" si="33"/>
        <v>S</v>
      </c>
      <c r="S284" s="77">
        <f t="shared" si="34"/>
        <v>0</v>
      </c>
      <c r="T284" s="78">
        <f t="shared" si="35"/>
        <v>28</v>
      </c>
      <c r="U284" s="77">
        <f t="shared" si="36"/>
        <v>5816.84</v>
      </c>
      <c r="V284" s="77">
        <f t="shared" si="37"/>
        <v>81435.76</v>
      </c>
      <c r="W284" s="78">
        <f t="shared" si="38"/>
        <v>-28</v>
      </c>
      <c r="X284" s="77">
        <f t="shared" si="39"/>
        <v>-81435.76</v>
      </c>
      <c r="AH284" s="2"/>
      <c r="AQ284" s="2"/>
      <c r="AS284" s="2"/>
      <c r="AT284" s="2"/>
      <c r="BD284" s="1"/>
      <c r="BE284" s="2"/>
      <c r="BF284" s="1"/>
      <c r="BG284" s="2"/>
      <c r="BK284" s="2"/>
      <c r="BM284" s="2"/>
      <c r="BN284" s="2"/>
      <c r="BT284" s="2"/>
      <c r="BU284" s="2"/>
    </row>
    <row r="285" spans="1:73" ht="12.75">
      <c r="A285" s="3">
        <v>2016</v>
      </c>
      <c r="B285" s="3">
        <v>8326</v>
      </c>
      <c r="C285" s="1" t="s">
        <v>389</v>
      </c>
      <c r="D285" s="2">
        <v>42531</v>
      </c>
      <c r="E285" s="1" t="s">
        <v>394</v>
      </c>
      <c r="F285" s="2">
        <v>42548</v>
      </c>
      <c r="G285" s="77">
        <v>3236.35</v>
      </c>
      <c r="H285" s="77">
        <v>3236.35</v>
      </c>
      <c r="I285" s="77">
        <v>0</v>
      </c>
      <c r="J285" s="2">
        <v>42551</v>
      </c>
      <c r="K285" s="78">
        <v>30</v>
      </c>
      <c r="L285" s="2">
        <v>42370</v>
      </c>
      <c r="M285" s="2">
        <v>42735</v>
      </c>
      <c r="N285" s="77">
        <v>0</v>
      </c>
      <c r="P285" s="77">
        <v>0</v>
      </c>
      <c r="Q285" s="78">
        <f t="shared" si="32"/>
        <v>3</v>
      </c>
      <c r="R285" s="3" t="str">
        <f t="shared" si="33"/>
        <v>S</v>
      </c>
      <c r="S285" s="77">
        <f t="shared" si="34"/>
        <v>0</v>
      </c>
      <c r="T285" s="78">
        <f t="shared" si="35"/>
        <v>20</v>
      </c>
      <c r="U285" s="77">
        <f t="shared" si="36"/>
        <v>9709.05</v>
      </c>
      <c r="V285" s="77">
        <f t="shared" si="37"/>
        <v>64727</v>
      </c>
      <c r="W285" s="78">
        <f t="shared" si="38"/>
        <v>-27</v>
      </c>
      <c r="X285" s="77">
        <f t="shared" si="39"/>
        <v>-87381.45</v>
      </c>
      <c r="AH285" s="2"/>
      <c r="AQ285" s="2"/>
      <c r="AS285" s="2"/>
      <c r="AT285" s="2"/>
      <c r="BD285" s="1"/>
      <c r="BE285" s="2"/>
      <c r="BF285" s="1"/>
      <c r="BG285" s="2"/>
      <c r="BK285" s="2"/>
      <c r="BM285" s="2"/>
      <c r="BN285" s="2"/>
      <c r="BT285" s="2"/>
      <c r="BU285" s="2"/>
    </row>
    <row r="286" spans="1:73" ht="12.75">
      <c r="A286" s="3">
        <v>2016</v>
      </c>
      <c r="B286" s="3">
        <v>8822</v>
      </c>
      <c r="C286" s="1" t="s">
        <v>389</v>
      </c>
      <c r="D286" s="2">
        <v>42546</v>
      </c>
      <c r="E286" s="1" t="s">
        <v>395</v>
      </c>
      <c r="F286" s="2">
        <v>42557</v>
      </c>
      <c r="G286" s="77">
        <v>6042.4</v>
      </c>
      <c r="H286" s="77">
        <v>6042.4</v>
      </c>
      <c r="I286" s="77">
        <v>0</v>
      </c>
      <c r="J286" s="2">
        <v>42563</v>
      </c>
      <c r="K286" s="78">
        <v>30</v>
      </c>
      <c r="L286" s="2">
        <v>42370</v>
      </c>
      <c r="M286" s="2">
        <v>42735</v>
      </c>
      <c r="N286" s="77">
        <v>0</v>
      </c>
      <c r="P286" s="77">
        <v>0</v>
      </c>
      <c r="Q286" s="78">
        <f t="shared" si="32"/>
        <v>6</v>
      </c>
      <c r="R286" s="3" t="str">
        <f t="shared" si="33"/>
        <v>S</v>
      </c>
      <c r="S286" s="77">
        <f t="shared" si="34"/>
        <v>0</v>
      </c>
      <c r="T286" s="78">
        <f t="shared" si="35"/>
        <v>17</v>
      </c>
      <c r="U286" s="77">
        <f t="shared" si="36"/>
        <v>36254.4</v>
      </c>
      <c r="V286" s="77">
        <f t="shared" si="37"/>
        <v>102720.8</v>
      </c>
      <c r="W286" s="78">
        <f t="shared" si="38"/>
        <v>-24</v>
      </c>
      <c r="X286" s="77">
        <f t="shared" si="39"/>
        <v>-145017.6</v>
      </c>
      <c r="AH286" s="2"/>
      <c r="AQ286" s="2"/>
      <c r="AS286" s="2"/>
      <c r="AT286" s="2"/>
      <c r="BD286" s="1"/>
      <c r="BE286" s="2"/>
      <c r="BF286" s="1"/>
      <c r="BG286" s="2"/>
      <c r="BK286" s="2"/>
      <c r="BM286" s="2"/>
      <c r="BN286" s="2"/>
      <c r="BT286" s="2"/>
      <c r="BU286" s="2"/>
    </row>
    <row r="287" spans="1:73" ht="12.75">
      <c r="A287" s="3">
        <v>2016</v>
      </c>
      <c r="B287" s="3">
        <v>8821</v>
      </c>
      <c r="C287" s="1" t="s">
        <v>389</v>
      </c>
      <c r="D287" s="2">
        <v>42546</v>
      </c>
      <c r="E287" s="1" t="s">
        <v>396</v>
      </c>
      <c r="F287" s="2">
        <v>42557</v>
      </c>
      <c r="G287" s="77">
        <v>6603.71</v>
      </c>
      <c r="H287" s="77">
        <v>6603.71</v>
      </c>
      <c r="I287" s="77">
        <v>0</v>
      </c>
      <c r="J287" s="2">
        <v>42563</v>
      </c>
      <c r="K287" s="78">
        <v>30</v>
      </c>
      <c r="L287" s="2">
        <v>42370</v>
      </c>
      <c r="M287" s="2">
        <v>42735</v>
      </c>
      <c r="N287" s="77">
        <v>0</v>
      </c>
      <c r="P287" s="77">
        <v>0</v>
      </c>
      <c r="Q287" s="78">
        <f t="shared" si="32"/>
        <v>6</v>
      </c>
      <c r="R287" s="3" t="str">
        <f t="shared" si="33"/>
        <v>S</v>
      </c>
      <c r="S287" s="77">
        <f t="shared" si="34"/>
        <v>0</v>
      </c>
      <c r="T287" s="78">
        <f t="shared" si="35"/>
        <v>17</v>
      </c>
      <c r="U287" s="77">
        <f t="shared" si="36"/>
        <v>39622.26</v>
      </c>
      <c r="V287" s="77">
        <f t="shared" si="37"/>
        <v>112263.07</v>
      </c>
      <c r="W287" s="78">
        <f t="shared" si="38"/>
        <v>-24</v>
      </c>
      <c r="X287" s="77">
        <f t="shared" si="39"/>
        <v>-158489.04</v>
      </c>
      <c r="AH287" s="2"/>
      <c r="AQ287" s="2"/>
      <c r="AS287" s="2"/>
      <c r="AT287" s="2"/>
      <c r="BD287" s="1"/>
      <c r="BE287" s="2"/>
      <c r="BF287" s="1"/>
      <c r="BG287" s="2"/>
      <c r="BK287" s="2"/>
      <c r="BM287" s="2"/>
      <c r="BN287" s="2"/>
      <c r="BT287" s="2"/>
      <c r="BU287" s="2"/>
    </row>
    <row r="288" spans="1:73" ht="12.75">
      <c r="A288" s="3">
        <v>2016</v>
      </c>
      <c r="B288" s="3">
        <v>9693</v>
      </c>
      <c r="C288" s="1" t="s">
        <v>389</v>
      </c>
      <c r="D288" s="2">
        <v>42569</v>
      </c>
      <c r="E288" s="1" t="s">
        <v>397</v>
      </c>
      <c r="F288" s="2">
        <v>42573</v>
      </c>
      <c r="G288" s="77">
        <v>5031.52</v>
      </c>
      <c r="H288" s="77">
        <v>5031.52</v>
      </c>
      <c r="I288" s="77">
        <v>0</v>
      </c>
      <c r="J288" s="2">
        <v>42584</v>
      </c>
      <c r="K288" s="78">
        <v>30</v>
      </c>
      <c r="L288" s="2">
        <v>42370</v>
      </c>
      <c r="M288" s="2">
        <v>42735</v>
      </c>
      <c r="N288" s="77">
        <v>0</v>
      </c>
      <c r="P288" s="77">
        <v>0</v>
      </c>
      <c r="Q288" s="78">
        <f t="shared" si="32"/>
        <v>11</v>
      </c>
      <c r="R288" s="3" t="str">
        <f t="shared" si="33"/>
        <v>S</v>
      </c>
      <c r="S288" s="77">
        <f t="shared" si="34"/>
        <v>0</v>
      </c>
      <c r="T288" s="78">
        <f t="shared" si="35"/>
        <v>15</v>
      </c>
      <c r="U288" s="77">
        <f t="shared" si="36"/>
        <v>55346.72</v>
      </c>
      <c r="V288" s="77">
        <f t="shared" si="37"/>
        <v>75472.8</v>
      </c>
      <c r="W288" s="78">
        <f t="shared" si="38"/>
        <v>-19</v>
      </c>
      <c r="X288" s="77">
        <f t="shared" si="39"/>
        <v>-95598.88</v>
      </c>
      <c r="AH288" s="2"/>
      <c r="AQ288" s="2"/>
      <c r="AS288" s="2"/>
      <c r="AT288" s="2"/>
      <c r="BD288" s="1"/>
      <c r="BE288" s="2"/>
      <c r="BF288" s="1"/>
      <c r="BG288" s="2"/>
      <c r="BK288" s="2"/>
      <c r="BM288" s="2"/>
      <c r="BN288" s="2"/>
      <c r="BT288" s="2"/>
      <c r="BU288" s="2"/>
    </row>
    <row r="289" spans="1:73" ht="12.75">
      <c r="A289" s="3">
        <v>2016</v>
      </c>
      <c r="B289" s="3">
        <v>3284</v>
      </c>
      <c r="C289" s="1" t="s">
        <v>389</v>
      </c>
      <c r="D289" s="2">
        <v>42410</v>
      </c>
      <c r="E289" s="1" t="s">
        <v>398</v>
      </c>
      <c r="F289" s="2">
        <v>42438</v>
      </c>
      <c r="G289" s="77">
        <v>5821.08</v>
      </c>
      <c r="H289" s="77">
        <v>5821.08</v>
      </c>
      <c r="I289" s="77">
        <v>0</v>
      </c>
      <c r="J289" s="2">
        <v>42510</v>
      </c>
      <c r="K289" s="78">
        <v>30</v>
      </c>
      <c r="L289" s="2">
        <v>42370</v>
      </c>
      <c r="M289" s="2">
        <v>42735</v>
      </c>
      <c r="N289" s="77">
        <v>0</v>
      </c>
      <c r="P289" s="77">
        <v>0</v>
      </c>
      <c r="Q289" s="78">
        <f t="shared" si="32"/>
        <v>72</v>
      </c>
      <c r="R289" s="3" t="str">
        <f t="shared" si="33"/>
        <v>S</v>
      </c>
      <c r="S289" s="77">
        <f t="shared" si="34"/>
        <v>0</v>
      </c>
      <c r="T289" s="78">
        <f t="shared" si="35"/>
        <v>100</v>
      </c>
      <c r="U289" s="77">
        <f t="shared" si="36"/>
        <v>419117.76</v>
      </c>
      <c r="V289" s="77">
        <f t="shared" si="37"/>
        <v>582108</v>
      </c>
      <c r="W289" s="78">
        <f t="shared" si="38"/>
        <v>42</v>
      </c>
      <c r="X289" s="77">
        <f t="shared" si="39"/>
        <v>244485.36</v>
      </c>
      <c r="AH289" s="2"/>
      <c r="AQ289" s="2"/>
      <c r="AS289" s="2"/>
      <c r="AT289" s="2"/>
      <c r="BD289" s="1"/>
      <c r="BE289" s="2"/>
      <c r="BF289" s="1"/>
      <c r="BG289" s="2"/>
      <c r="BK289" s="2"/>
      <c r="BM289" s="2"/>
      <c r="BN289" s="2"/>
      <c r="BT289" s="2"/>
      <c r="BU289" s="2"/>
    </row>
    <row r="290" spans="1:73" ht="12.75">
      <c r="A290" s="3">
        <v>2016</v>
      </c>
      <c r="B290" s="3">
        <v>10117</v>
      </c>
      <c r="C290" s="1" t="s">
        <v>389</v>
      </c>
      <c r="D290" s="2">
        <v>42569</v>
      </c>
      <c r="E290" s="1" t="s">
        <v>399</v>
      </c>
      <c r="F290" s="2">
        <v>42584</v>
      </c>
      <c r="G290" s="77">
        <v>2989.06</v>
      </c>
      <c r="H290" s="77">
        <v>2989.06</v>
      </c>
      <c r="I290" s="77">
        <v>0</v>
      </c>
      <c r="J290" s="2">
        <v>42590</v>
      </c>
      <c r="K290" s="78">
        <v>30</v>
      </c>
      <c r="L290" s="2">
        <v>42370</v>
      </c>
      <c r="M290" s="2">
        <v>42735</v>
      </c>
      <c r="N290" s="77">
        <v>0</v>
      </c>
      <c r="P290" s="77">
        <v>0</v>
      </c>
      <c r="Q290" s="78">
        <f t="shared" si="32"/>
        <v>6</v>
      </c>
      <c r="R290" s="3" t="str">
        <f t="shared" si="33"/>
        <v>S</v>
      </c>
      <c r="S290" s="77">
        <f t="shared" si="34"/>
        <v>0</v>
      </c>
      <c r="T290" s="78">
        <f t="shared" si="35"/>
        <v>21</v>
      </c>
      <c r="U290" s="77">
        <f t="shared" si="36"/>
        <v>17934.36</v>
      </c>
      <c r="V290" s="77">
        <f t="shared" si="37"/>
        <v>62770.26</v>
      </c>
      <c r="W290" s="78">
        <f t="shared" si="38"/>
        <v>-24</v>
      </c>
      <c r="X290" s="77">
        <f t="shared" si="39"/>
        <v>-71737.44</v>
      </c>
      <c r="AH290" s="2"/>
      <c r="AQ290" s="2"/>
      <c r="AS290" s="2"/>
      <c r="AT290" s="2"/>
      <c r="BD290" s="1"/>
      <c r="BE290" s="2"/>
      <c r="BF290" s="1"/>
      <c r="BG290" s="2"/>
      <c r="BK290" s="2"/>
      <c r="BM290" s="2"/>
      <c r="BN290" s="2"/>
      <c r="BT290" s="2"/>
      <c r="BU290" s="2"/>
    </row>
    <row r="291" spans="1:73" ht="12.75">
      <c r="A291" s="3">
        <v>2016</v>
      </c>
      <c r="C291" s="1" t="s">
        <v>389</v>
      </c>
      <c r="D291" s="2">
        <v>40633</v>
      </c>
      <c r="E291" s="1" t="s">
        <v>400</v>
      </c>
      <c r="F291" s="2">
        <v>40666</v>
      </c>
      <c r="G291" s="77">
        <v>0.01</v>
      </c>
      <c r="H291" s="77">
        <v>0</v>
      </c>
      <c r="I291" s="77">
        <v>0</v>
      </c>
      <c r="J291" s="2">
        <v>1</v>
      </c>
      <c r="K291" s="78">
        <v>30</v>
      </c>
      <c r="L291" s="2">
        <v>42370</v>
      </c>
      <c r="M291" s="2">
        <v>42735</v>
      </c>
      <c r="N291" s="77">
        <v>0</v>
      </c>
      <c r="P291" s="77">
        <v>0</v>
      </c>
      <c r="Q291" s="78">
        <f t="shared" si="32"/>
        <v>0</v>
      </c>
      <c r="R291" s="3" t="str">
        <f t="shared" si="33"/>
        <v>N</v>
      </c>
      <c r="S291" s="77">
        <f t="shared" si="34"/>
        <v>0.01</v>
      </c>
      <c r="T291" s="78">
        <f t="shared" si="35"/>
        <v>0</v>
      </c>
      <c r="U291" s="77">
        <f t="shared" si="36"/>
        <v>0</v>
      </c>
      <c r="V291" s="77">
        <f t="shared" si="37"/>
        <v>0</v>
      </c>
      <c r="W291" s="78">
        <f t="shared" si="38"/>
        <v>0</v>
      </c>
      <c r="X291" s="77">
        <f t="shared" si="39"/>
        <v>0</v>
      </c>
      <c r="AH291" s="2"/>
      <c r="AQ291" s="2"/>
      <c r="AS291" s="2"/>
      <c r="AT291" s="2"/>
      <c r="BD291" s="1"/>
      <c r="BE291" s="2"/>
      <c r="BF291" s="1"/>
      <c r="BG291" s="2"/>
      <c r="BK291" s="2"/>
      <c r="BM291" s="2"/>
      <c r="BN291" s="2"/>
      <c r="BT291" s="2"/>
      <c r="BU291" s="2"/>
    </row>
    <row r="292" spans="1:73" ht="12.75">
      <c r="A292" s="3">
        <v>2016</v>
      </c>
      <c r="B292" s="3">
        <v>10800</v>
      </c>
      <c r="C292" s="1" t="s">
        <v>389</v>
      </c>
      <c r="D292" s="2">
        <v>42582</v>
      </c>
      <c r="E292" s="1" t="s">
        <v>401</v>
      </c>
      <c r="F292" s="2">
        <v>42599</v>
      </c>
      <c r="G292" s="77">
        <v>3419.14</v>
      </c>
      <c r="H292" s="77">
        <v>3419.14</v>
      </c>
      <c r="I292" s="77">
        <v>0</v>
      </c>
      <c r="J292" s="2">
        <v>42619</v>
      </c>
      <c r="K292" s="78">
        <v>30</v>
      </c>
      <c r="L292" s="2">
        <v>42370</v>
      </c>
      <c r="M292" s="2">
        <v>42735</v>
      </c>
      <c r="N292" s="77">
        <v>0</v>
      </c>
      <c r="P292" s="77">
        <v>0</v>
      </c>
      <c r="Q292" s="78">
        <f t="shared" si="32"/>
        <v>20</v>
      </c>
      <c r="R292" s="3" t="str">
        <f t="shared" si="33"/>
        <v>S</v>
      </c>
      <c r="S292" s="77">
        <f t="shared" si="34"/>
        <v>0</v>
      </c>
      <c r="T292" s="78">
        <f t="shared" si="35"/>
        <v>37</v>
      </c>
      <c r="U292" s="77">
        <f t="shared" si="36"/>
        <v>68382.8</v>
      </c>
      <c r="V292" s="77">
        <f t="shared" si="37"/>
        <v>126508.18</v>
      </c>
      <c r="W292" s="78">
        <f t="shared" si="38"/>
        <v>-10</v>
      </c>
      <c r="X292" s="77">
        <f t="shared" si="39"/>
        <v>-34191.4</v>
      </c>
      <c r="AH292" s="2"/>
      <c r="AQ292" s="2"/>
      <c r="AS292" s="2"/>
      <c r="AT292" s="2"/>
      <c r="BD292" s="1"/>
      <c r="BE292" s="2"/>
      <c r="BF292" s="1"/>
      <c r="BG292" s="2"/>
      <c r="BK292" s="2"/>
      <c r="BM292" s="2"/>
      <c r="BN292" s="2"/>
      <c r="BT292" s="2"/>
      <c r="BU292" s="2"/>
    </row>
    <row r="293" spans="1:73" ht="12.75">
      <c r="A293" s="3">
        <v>2016</v>
      </c>
      <c r="B293" s="3">
        <v>12319</v>
      </c>
      <c r="C293" s="1" t="s">
        <v>389</v>
      </c>
      <c r="D293" s="2">
        <v>42613</v>
      </c>
      <c r="E293" s="1" t="s">
        <v>402</v>
      </c>
      <c r="F293" s="2">
        <v>42629</v>
      </c>
      <c r="G293" s="77">
        <v>6319.48</v>
      </c>
      <c r="H293" s="77">
        <v>6319.48</v>
      </c>
      <c r="I293" s="77">
        <v>0</v>
      </c>
      <c r="J293" s="2">
        <v>42643</v>
      </c>
      <c r="K293" s="78">
        <v>30</v>
      </c>
      <c r="L293" s="2">
        <v>42370</v>
      </c>
      <c r="M293" s="2">
        <v>42735</v>
      </c>
      <c r="N293" s="77">
        <v>0</v>
      </c>
      <c r="P293" s="77">
        <v>0</v>
      </c>
      <c r="Q293" s="78">
        <f t="shared" si="32"/>
        <v>14</v>
      </c>
      <c r="R293" s="3" t="str">
        <f t="shared" si="33"/>
        <v>S</v>
      </c>
      <c r="S293" s="77">
        <f t="shared" si="34"/>
        <v>0</v>
      </c>
      <c r="T293" s="78">
        <f t="shared" si="35"/>
        <v>30</v>
      </c>
      <c r="U293" s="77">
        <f t="shared" si="36"/>
        <v>88472.72</v>
      </c>
      <c r="V293" s="77">
        <f t="shared" si="37"/>
        <v>189584.4</v>
      </c>
      <c r="W293" s="78">
        <f t="shared" si="38"/>
        <v>-16</v>
      </c>
      <c r="X293" s="77">
        <f t="shared" si="39"/>
        <v>-101111.68</v>
      </c>
      <c r="AH293" s="2"/>
      <c r="AQ293" s="2"/>
      <c r="AS293" s="2"/>
      <c r="AT293" s="2"/>
      <c r="BD293" s="1"/>
      <c r="BE293" s="2"/>
      <c r="BF293" s="1"/>
      <c r="BG293" s="2"/>
      <c r="BK293" s="2"/>
      <c r="BM293" s="2"/>
      <c r="BN293" s="2"/>
      <c r="BT293" s="2"/>
      <c r="BU293" s="2"/>
    </row>
    <row r="294" spans="1:73" ht="12.75">
      <c r="A294" s="3">
        <v>2016</v>
      </c>
      <c r="B294" s="3">
        <v>3594</v>
      </c>
      <c r="C294" s="1" t="s">
        <v>389</v>
      </c>
      <c r="D294" s="2">
        <v>42410</v>
      </c>
      <c r="E294" s="1" t="s">
        <v>403</v>
      </c>
      <c r="F294" s="2">
        <v>42445</v>
      </c>
      <c r="G294" s="77">
        <v>2994.43</v>
      </c>
      <c r="H294" s="77">
        <v>2994.43</v>
      </c>
      <c r="I294" s="77">
        <v>0</v>
      </c>
      <c r="J294" s="2">
        <v>42510</v>
      </c>
      <c r="K294" s="78">
        <v>30</v>
      </c>
      <c r="L294" s="2">
        <v>42370</v>
      </c>
      <c r="M294" s="2">
        <v>42735</v>
      </c>
      <c r="N294" s="77">
        <v>0</v>
      </c>
      <c r="P294" s="77">
        <v>0</v>
      </c>
      <c r="Q294" s="78">
        <f t="shared" si="32"/>
        <v>65</v>
      </c>
      <c r="R294" s="3" t="str">
        <f t="shared" si="33"/>
        <v>S</v>
      </c>
      <c r="S294" s="77">
        <f t="shared" si="34"/>
        <v>0</v>
      </c>
      <c r="T294" s="78">
        <f t="shared" si="35"/>
        <v>100</v>
      </c>
      <c r="U294" s="77">
        <f t="shared" si="36"/>
        <v>194637.95</v>
      </c>
      <c r="V294" s="77">
        <f t="shared" si="37"/>
        <v>299443</v>
      </c>
      <c r="W294" s="78">
        <f t="shared" si="38"/>
        <v>35</v>
      </c>
      <c r="X294" s="77">
        <f t="shared" si="39"/>
        <v>104805.05</v>
      </c>
      <c r="AH294" s="2"/>
      <c r="AQ294" s="2"/>
      <c r="AS294" s="2"/>
      <c r="AT294" s="2"/>
      <c r="BD294" s="1"/>
      <c r="BE294" s="2"/>
      <c r="BF294" s="1"/>
      <c r="BG294" s="2"/>
      <c r="BK294" s="2"/>
      <c r="BM294" s="2"/>
      <c r="BN294" s="2"/>
      <c r="BT294" s="2"/>
      <c r="BU294" s="2"/>
    </row>
    <row r="295" spans="1:73" ht="12.75">
      <c r="A295" s="3">
        <v>2016</v>
      </c>
      <c r="B295" s="3">
        <v>16000</v>
      </c>
      <c r="C295" s="1" t="s">
        <v>389</v>
      </c>
      <c r="D295" s="2">
        <v>42307</v>
      </c>
      <c r="E295" s="1" t="s">
        <v>404</v>
      </c>
      <c r="F295" s="2">
        <v>42318</v>
      </c>
      <c r="G295" s="77">
        <v>5921.92</v>
      </c>
      <c r="H295" s="77">
        <v>5921.92</v>
      </c>
      <c r="I295" s="77">
        <v>0</v>
      </c>
      <c r="J295" s="2">
        <v>42422</v>
      </c>
      <c r="K295" s="78">
        <v>30</v>
      </c>
      <c r="L295" s="2">
        <v>42370</v>
      </c>
      <c r="M295" s="2">
        <v>42735</v>
      </c>
      <c r="N295" s="77">
        <v>0</v>
      </c>
      <c r="P295" s="77">
        <v>0</v>
      </c>
      <c r="Q295" s="78">
        <f t="shared" si="32"/>
        <v>104</v>
      </c>
      <c r="R295" s="3" t="str">
        <f t="shared" si="33"/>
        <v>S</v>
      </c>
      <c r="S295" s="77">
        <f t="shared" si="34"/>
        <v>0</v>
      </c>
      <c r="T295" s="78">
        <f t="shared" si="35"/>
        <v>115</v>
      </c>
      <c r="U295" s="77">
        <f t="shared" si="36"/>
        <v>615879.68</v>
      </c>
      <c r="V295" s="77">
        <f t="shared" si="37"/>
        <v>681020.8</v>
      </c>
      <c r="W295" s="78">
        <f t="shared" si="38"/>
        <v>74</v>
      </c>
      <c r="X295" s="77">
        <f t="shared" si="39"/>
        <v>438222.08</v>
      </c>
      <c r="AH295" s="2"/>
      <c r="AQ295" s="2"/>
      <c r="AS295" s="2"/>
      <c r="AT295" s="2"/>
      <c r="BD295" s="1"/>
      <c r="BE295" s="2"/>
      <c r="BF295" s="1"/>
      <c r="BG295" s="2"/>
      <c r="BK295" s="2"/>
      <c r="BM295" s="2"/>
      <c r="BN295" s="2"/>
      <c r="BT295" s="2"/>
      <c r="BU295" s="2"/>
    </row>
    <row r="296" spans="1:73" ht="12.75">
      <c r="A296" s="3">
        <v>2016</v>
      </c>
      <c r="B296" s="3">
        <v>12803</v>
      </c>
      <c r="C296" s="1" t="s">
        <v>389</v>
      </c>
      <c r="D296" s="2">
        <v>42634</v>
      </c>
      <c r="E296" s="1" t="s">
        <v>405</v>
      </c>
      <c r="F296" s="2">
        <v>42640</v>
      </c>
      <c r="G296" s="77">
        <v>3650.3</v>
      </c>
      <c r="H296" s="77">
        <v>3650.3</v>
      </c>
      <c r="I296" s="77">
        <v>0</v>
      </c>
      <c r="J296" s="2">
        <v>42643</v>
      </c>
      <c r="K296" s="78">
        <v>30</v>
      </c>
      <c r="L296" s="2">
        <v>42370</v>
      </c>
      <c r="M296" s="2">
        <v>42735</v>
      </c>
      <c r="N296" s="77">
        <v>0</v>
      </c>
      <c r="P296" s="77">
        <v>0</v>
      </c>
      <c r="Q296" s="78">
        <f t="shared" si="32"/>
        <v>3</v>
      </c>
      <c r="R296" s="3" t="str">
        <f t="shared" si="33"/>
        <v>S</v>
      </c>
      <c r="S296" s="77">
        <f t="shared" si="34"/>
        <v>0</v>
      </c>
      <c r="T296" s="78">
        <f t="shared" si="35"/>
        <v>9</v>
      </c>
      <c r="U296" s="77">
        <f t="shared" si="36"/>
        <v>10950.9</v>
      </c>
      <c r="V296" s="77">
        <f t="shared" si="37"/>
        <v>32852.7</v>
      </c>
      <c r="W296" s="78">
        <f t="shared" si="38"/>
        <v>-27</v>
      </c>
      <c r="X296" s="77">
        <f t="shared" si="39"/>
        <v>-98558.1</v>
      </c>
      <c r="AH296" s="2"/>
      <c r="AQ296" s="2"/>
      <c r="AS296" s="2"/>
      <c r="AT296" s="2"/>
      <c r="BD296" s="1"/>
      <c r="BE296" s="2"/>
      <c r="BF296" s="1"/>
      <c r="BG296" s="2"/>
      <c r="BK296" s="2"/>
      <c r="BM296" s="2"/>
      <c r="BN296" s="2"/>
      <c r="BT296" s="2"/>
      <c r="BU296" s="2"/>
    </row>
    <row r="297" spans="1:73" ht="12.75">
      <c r="A297" s="3">
        <v>2016</v>
      </c>
      <c r="B297" s="3">
        <v>17864</v>
      </c>
      <c r="C297" s="1" t="s">
        <v>389</v>
      </c>
      <c r="D297" s="2">
        <v>42338</v>
      </c>
      <c r="E297" s="1" t="s">
        <v>406</v>
      </c>
      <c r="F297" s="2">
        <v>42354</v>
      </c>
      <c r="G297" s="77">
        <v>4335.49</v>
      </c>
      <c r="H297" s="77">
        <v>4335.49</v>
      </c>
      <c r="I297" s="77">
        <v>0</v>
      </c>
      <c r="J297" s="2">
        <v>42430</v>
      </c>
      <c r="K297" s="78">
        <v>30</v>
      </c>
      <c r="L297" s="2">
        <v>42370</v>
      </c>
      <c r="M297" s="2">
        <v>42735</v>
      </c>
      <c r="N297" s="77">
        <v>0</v>
      </c>
      <c r="P297" s="77">
        <v>0</v>
      </c>
      <c r="Q297" s="78">
        <f t="shared" si="32"/>
        <v>76</v>
      </c>
      <c r="R297" s="3" t="str">
        <f t="shared" si="33"/>
        <v>S</v>
      </c>
      <c r="S297" s="77">
        <f t="shared" si="34"/>
        <v>0</v>
      </c>
      <c r="T297" s="78">
        <f t="shared" si="35"/>
        <v>92</v>
      </c>
      <c r="U297" s="77">
        <f t="shared" si="36"/>
        <v>329497.24</v>
      </c>
      <c r="V297" s="77">
        <f t="shared" si="37"/>
        <v>398865.08</v>
      </c>
      <c r="W297" s="78">
        <f t="shared" si="38"/>
        <v>46</v>
      </c>
      <c r="X297" s="77">
        <f t="shared" si="39"/>
        <v>199432.54</v>
      </c>
      <c r="AH297" s="2"/>
      <c r="AQ297" s="2"/>
      <c r="AS297" s="2"/>
      <c r="AT297" s="2"/>
      <c r="BD297" s="1"/>
      <c r="BE297" s="2"/>
      <c r="BF297" s="1"/>
      <c r="BG297" s="2"/>
      <c r="BK297" s="2"/>
      <c r="BM297" s="2"/>
      <c r="BN297" s="2"/>
      <c r="BT297" s="2"/>
      <c r="BU297" s="2"/>
    </row>
    <row r="298" spans="1:73" ht="12.75">
      <c r="A298" s="3">
        <v>2016</v>
      </c>
      <c r="B298" s="3">
        <v>4084</v>
      </c>
      <c r="C298" s="1" t="s">
        <v>389</v>
      </c>
      <c r="D298" s="2">
        <v>42439</v>
      </c>
      <c r="E298" s="1" t="s">
        <v>407</v>
      </c>
      <c r="F298" s="2">
        <v>42454</v>
      </c>
      <c r="G298" s="77">
        <v>4917.12</v>
      </c>
      <c r="H298" s="77">
        <v>4917.12</v>
      </c>
      <c r="I298" s="77">
        <v>0</v>
      </c>
      <c r="J298" s="2">
        <v>42510</v>
      </c>
      <c r="K298" s="78">
        <v>30</v>
      </c>
      <c r="L298" s="2">
        <v>42370</v>
      </c>
      <c r="M298" s="2">
        <v>42735</v>
      </c>
      <c r="N298" s="77">
        <v>0</v>
      </c>
      <c r="P298" s="77">
        <v>0</v>
      </c>
      <c r="Q298" s="78">
        <f t="shared" si="32"/>
        <v>56</v>
      </c>
      <c r="R298" s="3" t="str">
        <f t="shared" si="33"/>
        <v>S</v>
      </c>
      <c r="S298" s="77">
        <f t="shared" si="34"/>
        <v>0</v>
      </c>
      <c r="T298" s="78">
        <f t="shared" si="35"/>
        <v>71</v>
      </c>
      <c r="U298" s="77">
        <f t="shared" si="36"/>
        <v>275358.72</v>
      </c>
      <c r="V298" s="77">
        <f t="shared" si="37"/>
        <v>349115.52</v>
      </c>
      <c r="W298" s="78">
        <f t="shared" si="38"/>
        <v>26</v>
      </c>
      <c r="X298" s="77">
        <f t="shared" si="39"/>
        <v>127845.12</v>
      </c>
      <c r="AH298" s="2"/>
      <c r="AQ298" s="2"/>
      <c r="AS298" s="2"/>
      <c r="AT298" s="2"/>
      <c r="BD298" s="1"/>
      <c r="BE298" s="2"/>
      <c r="BF298" s="1"/>
      <c r="BG298" s="2"/>
      <c r="BK298" s="2"/>
      <c r="BM298" s="2"/>
      <c r="BN298" s="2"/>
      <c r="BT298" s="2"/>
      <c r="BU298" s="2"/>
    </row>
    <row r="299" spans="1:73" ht="12.75">
      <c r="A299" s="3">
        <v>2016</v>
      </c>
      <c r="B299" s="3">
        <v>3916</v>
      </c>
      <c r="C299" s="1" t="s">
        <v>389</v>
      </c>
      <c r="D299" s="2">
        <v>42447</v>
      </c>
      <c r="E299" s="1" t="s">
        <v>408</v>
      </c>
      <c r="F299" s="2">
        <v>42452</v>
      </c>
      <c r="G299" s="77">
        <v>3316.99</v>
      </c>
      <c r="H299" s="77">
        <v>3316.99</v>
      </c>
      <c r="I299" s="77">
        <v>0</v>
      </c>
      <c r="J299" s="2">
        <v>42510</v>
      </c>
      <c r="K299" s="78">
        <v>30</v>
      </c>
      <c r="L299" s="2">
        <v>42370</v>
      </c>
      <c r="M299" s="2">
        <v>42735</v>
      </c>
      <c r="N299" s="77">
        <v>0</v>
      </c>
      <c r="P299" s="77">
        <v>0</v>
      </c>
      <c r="Q299" s="78">
        <f t="shared" si="32"/>
        <v>58</v>
      </c>
      <c r="R299" s="3" t="str">
        <f t="shared" si="33"/>
        <v>S</v>
      </c>
      <c r="S299" s="77">
        <f t="shared" si="34"/>
        <v>0</v>
      </c>
      <c r="T299" s="78">
        <f t="shared" si="35"/>
        <v>63</v>
      </c>
      <c r="U299" s="77">
        <f t="shared" si="36"/>
        <v>192385.42</v>
      </c>
      <c r="V299" s="77">
        <f t="shared" si="37"/>
        <v>208970.37</v>
      </c>
      <c r="W299" s="78">
        <f t="shared" si="38"/>
        <v>28</v>
      </c>
      <c r="X299" s="77">
        <f t="shared" si="39"/>
        <v>92875.72</v>
      </c>
      <c r="AH299" s="2"/>
      <c r="AQ299" s="2"/>
      <c r="AS299" s="2"/>
      <c r="AT299" s="2"/>
      <c r="BD299" s="1"/>
      <c r="BE299" s="2"/>
      <c r="BF299" s="1"/>
      <c r="BG299" s="2"/>
      <c r="BK299" s="2"/>
      <c r="BM299" s="2"/>
      <c r="BN299" s="2"/>
      <c r="BT299" s="2"/>
      <c r="BU299" s="2"/>
    </row>
    <row r="300" spans="1:73" ht="12.75">
      <c r="A300" s="3">
        <v>2016</v>
      </c>
      <c r="C300" s="1" t="s">
        <v>409</v>
      </c>
      <c r="D300" s="2">
        <v>37621</v>
      </c>
      <c r="E300" s="1" t="s">
        <v>410</v>
      </c>
      <c r="F300" s="2">
        <v>37734</v>
      </c>
      <c r="G300" s="77">
        <v>182.82</v>
      </c>
      <c r="H300" s="77">
        <v>0</v>
      </c>
      <c r="I300" s="77">
        <v>0</v>
      </c>
      <c r="J300" s="2">
        <v>1</v>
      </c>
      <c r="K300" s="78">
        <v>30</v>
      </c>
      <c r="L300" s="2">
        <v>42370</v>
      </c>
      <c r="M300" s="2">
        <v>42735</v>
      </c>
      <c r="N300" s="77">
        <v>0</v>
      </c>
      <c r="P300" s="77">
        <v>0</v>
      </c>
      <c r="Q300" s="78">
        <f t="shared" si="32"/>
        <v>0</v>
      </c>
      <c r="R300" s="3" t="str">
        <f t="shared" si="33"/>
        <v>N</v>
      </c>
      <c r="S300" s="77">
        <f t="shared" si="34"/>
        <v>182.82</v>
      </c>
      <c r="T300" s="78">
        <f t="shared" si="35"/>
        <v>0</v>
      </c>
      <c r="U300" s="77">
        <f t="shared" si="36"/>
        <v>0</v>
      </c>
      <c r="V300" s="77">
        <f t="shared" si="37"/>
        <v>0</v>
      </c>
      <c r="W300" s="78">
        <f t="shared" si="38"/>
        <v>0</v>
      </c>
      <c r="X300" s="77">
        <f t="shared" si="39"/>
        <v>0</v>
      </c>
      <c r="AH300" s="2"/>
      <c r="AQ300" s="2"/>
      <c r="AS300" s="2"/>
      <c r="AT300" s="2"/>
      <c r="BD300" s="1"/>
      <c r="BE300" s="2"/>
      <c r="BF300" s="1"/>
      <c r="BG300" s="2"/>
      <c r="BK300" s="2"/>
      <c r="BM300" s="2"/>
      <c r="BN300" s="2"/>
      <c r="BT300" s="2"/>
      <c r="BU300" s="2"/>
    </row>
    <row r="301" spans="1:73" ht="12.75">
      <c r="A301" s="3">
        <v>2016</v>
      </c>
      <c r="B301" s="3">
        <v>4887</v>
      </c>
      <c r="C301" s="1" t="s">
        <v>411</v>
      </c>
      <c r="D301" s="2">
        <v>42460</v>
      </c>
      <c r="E301" s="1" t="s">
        <v>412</v>
      </c>
      <c r="F301" s="2">
        <v>42473</v>
      </c>
      <c r="G301" s="77">
        <v>122.56</v>
      </c>
      <c r="H301" s="77">
        <v>122.56</v>
      </c>
      <c r="I301" s="77">
        <v>0</v>
      </c>
      <c r="J301" s="2">
        <v>42514</v>
      </c>
      <c r="K301" s="78">
        <v>30</v>
      </c>
      <c r="L301" s="2">
        <v>42370</v>
      </c>
      <c r="M301" s="2">
        <v>42735</v>
      </c>
      <c r="N301" s="77">
        <v>0</v>
      </c>
      <c r="P301" s="77">
        <v>0</v>
      </c>
      <c r="Q301" s="78">
        <f t="shared" si="32"/>
        <v>41</v>
      </c>
      <c r="R301" s="3" t="str">
        <f t="shared" si="33"/>
        <v>S</v>
      </c>
      <c r="S301" s="77">
        <f t="shared" si="34"/>
        <v>0</v>
      </c>
      <c r="T301" s="78">
        <f t="shared" si="35"/>
        <v>54</v>
      </c>
      <c r="U301" s="77">
        <f t="shared" si="36"/>
        <v>5024.96</v>
      </c>
      <c r="V301" s="77">
        <f t="shared" si="37"/>
        <v>6618.24</v>
      </c>
      <c r="W301" s="78">
        <f t="shared" si="38"/>
        <v>11</v>
      </c>
      <c r="X301" s="77">
        <f t="shared" si="39"/>
        <v>1348.16</v>
      </c>
      <c r="AH301" s="2"/>
      <c r="AQ301" s="2"/>
      <c r="AS301" s="2"/>
      <c r="AT301" s="2"/>
      <c r="BD301" s="1"/>
      <c r="BE301" s="2"/>
      <c r="BF301" s="1"/>
      <c r="BG301" s="2"/>
      <c r="BK301" s="2"/>
      <c r="BM301" s="2"/>
      <c r="BN301" s="2"/>
      <c r="BT301" s="2"/>
      <c r="BU301" s="2"/>
    </row>
    <row r="302" spans="1:73" ht="12.75">
      <c r="A302" s="3">
        <v>2016</v>
      </c>
      <c r="B302" s="3">
        <v>8203</v>
      </c>
      <c r="C302" s="1" t="s">
        <v>411</v>
      </c>
      <c r="D302" s="2">
        <v>42543</v>
      </c>
      <c r="E302" s="1" t="s">
        <v>413</v>
      </c>
      <c r="F302" s="2">
        <v>42544</v>
      </c>
      <c r="G302" s="77">
        <v>114.83</v>
      </c>
      <c r="H302" s="77">
        <v>114.83</v>
      </c>
      <c r="I302" s="77">
        <v>0</v>
      </c>
      <c r="J302" s="2">
        <v>42551</v>
      </c>
      <c r="K302" s="78">
        <v>30</v>
      </c>
      <c r="L302" s="2">
        <v>42370</v>
      </c>
      <c r="M302" s="2">
        <v>42735</v>
      </c>
      <c r="N302" s="77">
        <v>0</v>
      </c>
      <c r="P302" s="77">
        <v>0</v>
      </c>
      <c r="Q302" s="78">
        <f t="shared" si="32"/>
        <v>7</v>
      </c>
      <c r="R302" s="3" t="str">
        <f t="shared" si="33"/>
        <v>S</v>
      </c>
      <c r="S302" s="77">
        <f t="shared" si="34"/>
        <v>0</v>
      </c>
      <c r="T302" s="78">
        <f t="shared" si="35"/>
        <v>8</v>
      </c>
      <c r="U302" s="77">
        <f t="shared" si="36"/>
        <v>803.81</v>
      </c>
      <c r="V302" s="77">
        <f t="shared" si="37"/>
        <v>918.64</v>
      </c>
      <c r="W302" s="78">
        <f t="shared" si="38"/>
        <v>-23</v>
      </c>
      <c r="X302" s="77">
        <f t="shared" si="39"/>
        <v>-2641.09</v>
      </c>
      <c r="AH302" s="2"/>
      <c r="AQ302" s="2"/>
      <c r="AS302" s="2"/>
      <c r="AT302" s="2"/>
      <c r="BD302" s="1"/>
      <c r="BE302" s="2"/>
      <c r="BF302" s="1"/>
      <c r="BG302" s="2"/>
      <c r="BK302" s="2"/>
      <c r="BM302" s="2"/>
      <c r="BN302" s="2"/>
      <c r="BT302" s="2"/>
      <c r="BU302" s="2"/>
    </row>
    <row r="303" spans="1:73" ht="12.75">
      <c r="A303" s="3">
        <v>2016</v>
      </c>
      <c r="B303" s="3">
        <v>572</v>
      </c>
      <c r="C303" s="1" t="s">
        <v>411</v>
      </c>
      <c r="D303" s="2">
        <v>42369</v>
      </c>
      <c r="E303" s="1" t="s">
        <v>414</v>
      </c>
      <c r="F303" s="2">
        <v>42383</v>
      </c>
      <c r="G303" s="77">
        <v>114.3</v>
      </c>
      <c r="H303" s="77">
        <v>114.3</v>
      </c>
      <c r="I303" s="77">
        <v>0</v>
      </c>
      <c r="J303" s="2">
        <v>42438</v>
      </c>
      <c r="K303" s="78">
        <v>30</v>
      </c>
      <c r="L303" s="2">
        <v>42370</v>
      </c>
      <c r="M303" s="2">
        <v>42735</v>
      </c>
      <c r="N303" s="77">
        <v>0</v>
      </c>
      <c r="P303" s="77">
        <v>0</v>
      </c>
      <c r="Q303" s="78">
        <f t="shared" si="32"/>
        <v>55</v>
      </c>
      <c r="R303" s="3" t="str">
        <f t="shared" si="33"/>
        <v>S</v>
      </c>
      <c r="S303" s="77">
        <f t="shared" si="34"/>
        <v>0</v>
      </c>
      <c r="T303" s="78">
        <f t="shared" si="35"/>
        <v>69</v>
      </c>
      <c r="U303" s="77">
        <f t="shared" si="36"/>
        <v>6286.5</v>
      </c>
      <c r="V303" s="77">
        <f t="shared" si="37"/>
        <v>7886.7</v>
      </c>
      <c r="W303" s="78">
        <f t="shared" si="38"/>
        <v>25</v>
      </c>
      <c r="X303" s="77">
        <f t="shared" si="39"/>
        <v>2857.5</v>
      </c>
      <c r="AH303" s="2"/>
      <c r="AQ303" s="2"/>
      <c r="AS303" s="2"/>
      <c r="AT303" s="2"/>
      <c r="BD303" s="1"/>
      <c r="BE303" s="2"/>
      <c r="BF303" s="1"/>
      <c r="BG303" s="2"/>
      <c r="BK303" s="2"/>
      <c r="BM303" s="2"/>
      <c r="BN303" s="2"/>
      <c r="BT303" s="2"/>
      <c r="BU303" s="2"/>
    </row>
    <row r="304" spans="1:73" ht="12.75">
      <c r="A304" s="3">
        <v>2016</v>
      </c>
      <c r="B304" s="3">
        <v>18097</v>
      </c>
      <c r="C304" s="1" t="s">
        <v>415</v>
      </c>
      <c r="D304" s="2">
        <v>42359</v>
      </c>
      <c r="E304" s="1" t="s">
        <v>416</v>
      </c>
      <c r="F304" s="2">
        <v>42359</v>
      </c>
      <c r="G304" s="77">
        <v>4556.7</v>
      </c>
      <c r="H304" s="77">
        <v>4556.7</v>
      </c>
      <c r="I304" s="77">
        <v>0</v>
      </c>
      <c r="J304" s="2">
        <v>42443</v>
      </c>
      <c r="K304" s="78">
        <v>30</v>
      </c>
      <c r="L304" s="2">
        <v>42370</v>
      </c>
      <c r="M304" s="2">
        <v>42735</v>
      </c>
      <c r="N304" s="77">
        <v>0</v>
      </c>
      <c r="P304" s="77">
        <v>0</v>
      </c>
      <c r="Q304" s="78">
        <f t="shared" si="32"/>
        <v>84</v>
      </c>
      <c r="R304" s="3" t="str">
        <f t="shared" si="33"/>
        <v>S</v>
      </c>
      <c r="S304" s="77">
        <f t="shared" si="34"/>
        <v>0</v>
      </c>
      <c r="T304" s="78">
        <f t="shared" si="35"/>
        <v>84</v>
      </c>
      <c r="U304" s="77">
        <f t="shared" si="36"/>
        <v>382762.8</v>
      </c>
      <c r="V304" s="77">
        <f t="shared" si="37"/>
        <v>382762.8</v>
      </c>
      <c r="W304" s="78">
        <f t="shared" si="38"/>
        <v>54</v>
      </c>
      <c r="X304" s="77">
        <f t="shared" si="39"/>
        <v>246061.8</v>
      </c>
      <c r="AH304" s="2"/>
      <c r="AQ304" s="2"/>
      <c r="AS304" s="2"/>
      <c r="AT304" s="2"/>
      <c r="BD304" s="1"/>
      <c r="BE304" s="2"/>
      <c r="BF304" s="1"/>
      <c r="BG304" s="2"/>
      <c r="BK304" s="2"/>
      <c r="BM304" s="2"/>
      <c r="BN304" s="2"/>
      <c r="BT304" s="2"/>
      <c r="BU304" s="2"/>
    </row>
    <row r="305" spans="1:73" ht="12.75">
      <c r="A305" s="3">
        <v>2016</v>
      </c>
      <c r="B305" s="3">
        <v>9158</v>
      </c>
      <c r="C305" s="1" t="s">
        <v>417</v>
      </c>
      <c r="D305" s="2">
        <v>42563</v>
      </c>
      <c r="E305" s="1" t="s">
        <v>418</v>
      </c>
      <c r="F305" s="2">
        <v>42563</v>
      </c>
      <c r="G305" s="77">
        <v>380.64</v>
      </c>
      <c r="H305" s="77">
        <v>380.64</v>
      </c>
      <c r="I305" s="77">
        <v>0</v>
      </c>
      <c r="J305" s="2">
        <v>42573</v>
      </c>
      <c r="K305" s="78">
        <v>30</v>
      </c>
      <c r="L305" s="2">
        <v>42370</v>
      </c>
      <c r="M305" s="2">
        <v>42735</v>
      </c>
      <c r="N305" s="77">
        <v>0</v>
      </c>
      <c r="P305" s="77">
        <v>0</v>
      </c>
      <c r="Q305" s="78">
        <f t="shared" si="32"/>
        <v>10</v>
      </c>
      <c r="R305" s="3" t="str">
        <f t="shared" si="33"/>
        <v>S</v>
      </c>
      <c r="S305" s="77">
        <f t="shared" si="34"/>
        <v>0</v>
      </c>
      <c r="T305" s="78">
        <f t="shared" si="35"/>
        <v>10</v>
      </c>
      <c r="U305" s="77">
        <f t="shared" si="36"/>
        <v>3806.4</v>
      </c>
      <c r="V305" s="77">
        <f t="shared" si="37"/>
        <v>3806.4</v>
      </c>
      <c r="W305" s="78">
        <f t="shared" si="38"/>
        <v>-20</v>
      </c>
      <c r="X305" s="77">
        <f t="shared" si="39"/>
        <v>-7612.8</v>
      </c>
      <c r="AH305" s="2"/>
      <c r="AQ305" s="2"/>
      <c r="AS305" s="2"/>
      <c r="AT305" s="2"/>
      <c r="BD305" s="1"/>
      <c r="BE305" s="2"/>
      <c r="BF305" s="1"/>
      <c r="BG305" s="2"/>
      <c r="BK305" s="2"/>
      <c r="BM305" s="2"/>
      <c r="BN305" s="2"/>
      <c r="BT305" s="2"/>
      <c r="BU305" s="2"/>
    </row>
    <row r="306" spans="1:73" ht="12.75">
      <c r="A306" s="3">
        <v>2016</v>
      </c>
      <c r="B306" s="3">
        <v>11737</v>
      </c>
      <c r="C306" s="1" t="s">
        <v>419</v>
      </c>
      <c r="D306" s="2">
        <v>42619</v>
      </c>
      <c r="E306" s="1" t="s">
        <v>420</v>
      </c>
      <c r="F306" s="2">
        <v>42619</v>
      </c>
      <c r="G306" s="77">
        <v>3679.5</v>
      </c>
      <c r="H306" s="77">
        <v>3679.5</v>
      </c>
      <c r="I306" s="77">
        <v>0</v>
      </c>
      <c r="J306" s="2">
        <v>42628</v>
      </c>
      <c r="K306" s="78">
        <v>30</v>
      </c>
      <c r="L306" s="2">
        <v>42370</v>
      </c>
      <c r="M306" s="2">
        <v>42735</v>
      </c>
      <c r="N306" s="77">
        <v>0</v>
      </c>
      <c r="P306" s="77">
        <v>0</v>
      </c>
      <c r="Q306" s="78">
        <f t="shared" si="32"/>
        <v>9</v>
      </c>
      <c r="R306" s="3" t="str">
        <f t="shared" si="33"/>
        <v>S</v>
      </c>
      <c r="S306" s="77">
        <f t="shared" si="34"/>
        <v>0</v>
      </c>
      <c r="T306" s="78">
        <f t="shared" si="35"/>
        <v>9</v>
      </c>
      <c r="U306" s="77">
        <f t="shared" si="36"/>
        <v>33115.5</v>
      </c>
      <c r="V306" s="77">
        <f t="shared" si="37"/>
        <v>33115.5</v>
      </c>
      <c r="W306" s="78">
        <f t="shared" si="38"/>
        <v>-21</v>
      </c>
      <c r="X306" s="77">
        <f t="shared" si="39"/>
        <v>-77269.5</v>
      </c>
      <c r="AH306" s="2"/>
      <c r="AQ306" s="2"/>
      <c r="AS306" s="2"/>
      <c r="AT306" s="2"/>
      <c r="BD306" s="1"/>
      <c r="BE306" s="2"/>
      <c r="BF306" s="1"/>
      <c r="BG306" s="2"/>
      <c r="BK306" s="2"/>
      <c r="BM306" s="2"/>
      <c r="BN306" s="2"/>
      <c r="BT306" s="2"/>
      <c r="BU306" s="2"/>
    </row>
    <row r="307" spans="1:73" ht="12.75">
      <c r="A307" s="3">
        <v>2016</v>
      </c>
      <c r="B307" s="3">
        <v>4717</v>
      </c>
      <c r="C307" s="1" t="s">
        <v>421</v>
      </c>
      <c r="D307" s="2">
        <v>42468</v>
      </c>
      <c r="E307" s="1" t="s">
        <v>103</v>
      </c>
      <c r="F307" s="2">
        <v>42471</v>
      </c>
      <c r="G307" s="77">
        <v>10219.81</v>
      </c>
      <c r="H307" s="77">
        <v>10219.81</v>
      </c>
      <c r="I307" s="77">
        <v>0</v>
      </c>
      <c r="J307" s="2">
        <v>42520</v>
      </c>
      <c r="K307" s="78">
        <v>30</v>
      </c>
      <c r="L307" s="2">
        <v>42370</v>
      </c>
      <c r="M307" s="2">
        <v>42735</v>
      </c>
      <c r="N307" s="77">
        <v>0</v>
      </c>
      <c r="P307" s="77">
        <v>0</v>
      </c>
      <c r="Q307" s="78">
        <f t="shared" si="32"/>
        <v>49</v>
      </c>
      <c r="R307" s="3" t="str">
        <f t="shared" si="33"/>
        <v>S</v>
      </c>
      <c r="S307" s="77">
        <f t="shared" si="34"/>
        <v>0</v>
      </c>
      <c r="T307" s="78">
        <f t="shared" si="35"/>
        <v>52</v>
      </c>
      <c r="U307" s="77">
        <f t="shared" si="36"/>
        <v>500770.69</v>
      </c>
      <c r="V307" s="77">
        <f t="shared" si="37"/>
        <v>531430.12</v>
      </c>
      <c r="W307" s="78">
        <f t="shared" si="38"/>
        <v>19</v>
      </c>
      <c r="X307" s="77">
        <f t="shared" si="39"/>
        <v>194176.39</v>
      </c>
      <c r="AH307" s="2"/>
      <c r="AQ307" s="2"/>
      <c r="AS307" s="2"/>
      <c r="AT307" s="2"/>
      <c r="BD307" s="1"/>
      <c r="BE307" s="2"/>
      <c r="BF307" s="1"/>
      <c r="BG307" s="2"/>
      <c r="BK307" s="2"/>
      <c r="BM307" s="2"/>
      <c r="BN307" s="2"/>
      <c r="BT307" s="2"/>
      <c r="BU307" s="2"/>
    </row>
    <row r="308" spans="1:73" ht="12.75">
      <c r="A308" s="3">
        <v>2016</v>
      </c>
      <c r="C308" s="1" t="s">
        <v>422</v>
      </c>
      <c r="D308" s="2">
        <v>40731</v>
      </c>
      <c r="E308" s="1" t="s">
        <v>423</v>
      </c>
      <c r="F308" s="2">
        <v>40739</v>
      </c>
      <c r="G308" s="77">
        <v>114</v>
      </c>
      <c r="H308" s="77">
        <v>0</v>
      </c>
      <c r="I308" s="77">
        <v>0</v>
      </c>
      <c r="J308" s="2">
        <v>1</v>
      </c>
      <c r="K308" s="78">
        <v>30</v>
      </c>
      <c r="L308" s="2">
        <v>42370</v>
      </c>
      <c r="M308" s="2">
        <v>42735</v>
      </c>
      <c r="N308" s="77">
        <v>0</v>
      </c>
      <c r="P308" s="77">
        <v>0</v>
      </c>
      <c r="Q308" s="78">
        <f t="shared" si="32"/>
        <v>0</v>
      </c>
      <c r="R308" s="3" t="str">
        <f t="shared" si="33"/>
        <v>N</v>
      </c>
      <c r="S308" s="77">
        <f t="shared" si="34"/>
        <v>114</v>
      </c>
      <c r="T308" s="78">
        <f t="shared" si="35"/>
        <v>0</v>
      </c>
      <c r="U308" s="77">
        <f t="shared" si="36"/>
        <v>0</v>
      </c>
      <c r="V308" s="77">
        <f t="shared" si="37"/>
        <v>0</v>
      </c>
      <c r="W308" s="78">
        <f t="shared" si="38"/>
        <v>0</v>
      </c>
      <c r="X308" s="77">
        <f t="shared" si="39"/>
        <v>0</v>
      </c>
      <c r="AH308" s="2"/>
      <c r="AQ308" s="2"/>
      <c r="AS308" s="2"/>
      <c r="AT308" s="2"/>
      <c r="BD308" s="1"/>
      <c r="BE308" s="2"/>
      <c r="BF308" s="1"/>
      <c r="BG308" s="2"/>
      <c r="BK308" s="2"/>
      <c r="BM308" s="2"/>
      <c r="BN308" s="2"/>
      <c r="BT308" s="2"/>
      <c r="BU308" s="2"/>
    </row>
    <row r="309" spans="1:73" ht="12.75">
      <c r="A309" s="3">
        <v>2016</v>
      </c>
      <c r="C309" s="1" t="s">
        <v>422</v>
      </c>
      <c r="D309" s="2">
        <v>41099</v>
      </c>
      <c r="E309" s="1" t="s">
        <v>424</v>
      </c>
      <c r="F309" s="2">
        <v>41109</v>
      </c>
      <c r="G309" s="77">
        <v>249.56</v>
      </c>
      <c r="H309" s="77">
        <v>0</v>
      </c>
      <c r="I309" s="77">
        <v>0</v>
      </c>
      <c r="J309" s="2">
        <v>1</v>
      </c>
      <c r="K309" s="78">
        <v>30</v>
      </c>
      <c r="L309" s="2">
        <v>42370</v>
      </c>
      <c r="M309" s="2">
        <v>42735</v>
      </c>
      <c r="N309" s="77">
        <v>0</v>
      </c>
      <c r="P309" s="77">
        <v>0</v>
      </c>
      <c r="Q309" s="78">
        <f t="shared" si="32"/>
        <v>0</v>
      </c>
      <c r="R309" s="3" t="str">
        <f t="shared" si="33"/>
        <v>N</v>
      </c>
      <c r="S309" s="77">
        <f t="shared" si="34"/>
        <v>249.56</v>
      </c>
      <c r="T309" s="78">
        <f t="shared" si="35"/>
        <v>0</v>
      </c>
      <c r="U309" s="77">
        <f t="shared" si="36"/>
        <v>0</v>
      </c>
      <c r="V309" s="77">
        <f t="shared" si="37"/>
        <v>0</v>
      </c>
      <c r="W309" s="78">
        <f t="shared" si="38"/>
        <v>0</v>
      </c>
      <c r="X309" s="77">
        <f t="shared" si="39"/>
        <v>0</v>
      </c>
      <c r="AH309" s="2"/>
      <c r="AQ309" s="2"/>
      <c r="AS309" s="2"/>
      <c r="AT309" s="2"/>
      <c r="BD309" s="1"/>
      <c r="BE309" s="2"/>
      <c r="BF309" s="1"/>
      <c r="BG309" s="2"/>
      <c r="BK309" s="2"/>
      <c r="BM309" s="2"/>
      <c r="BN309" s="2"/>
      <c r="BT309" s="2"/>
      <c r="BU309" s="2"/>
    </row>
    <row r="310" spans="1:73" ht="12.75">
      <c r="A310" s="3">
        <v>2016</v>
      </c>
      <c r="B310" s="3">
        <v>7346</v>
      </c>
      <c r="C310" s="1" t="s">
        <v>422</v>
      </c>
      <c r="D310" s="2">
        <v>42524</v>
      </c>
      <c r="E310" s="1" t="s">
        <v>425</v>
      </c>
      <c r="F310" s="2">
        <v>42528</v>
      </c>
      <c r="G310" s="77">
        <v>402.6</v>
      </c>
      <c r="H310" s="77">
        <v>402.6</v>
      </c>
      <c r="I310" s="77">
        <v>0</v>
      </c>
      <c r="J310" s="2">
        <v>42530</v>
      </c>
      <c r="K310" s="78">
        <v>30</v>
      </c>
      <c r="L310" s="2">
        <v>42370</v>
      </c>
      <c r="M310" s="2">
        <v>42735</v>
      </c>
      <c r="N310" s="77">
        <v>0</v>
      </c>
      <c r="P310" s="77">
        <v>0</v>
      </c>
      <c r="Q310" s="78">
        <f t="shared" si="32"/>
        <v>2</v>
      </c>
      <c r="R310" s="3" t="str">
        <f t="shared" si="33"/>
        <v>S</v>
      </c>
      <c r="S310" s="77">
        <f t="shared" si="34"/>
        <v>0</v>
      </c>
      <c r="T310" s="78">
        <f t="shared" si="35"/>
        <v>6</v>
      </c>
      <c r="U310" s="77">
        <f t="shared" si="36"/>
        <v>805.2</v>
      </c>
      <c r="V310" s="77">
        <f t="shared" si="37"/>
        <v>2415.6</v>
      </c>
      <c r="W310" s="78">
        <f t="shared" si="38"/>
        <v>-28</v>
      </c>
      <c r="X310" s="77">
        <f t="shared" si="39"/>
        <v>-11272.8</v>
      </c>
      <c r="AH310" s="2"/>
      <c r="AQ310" s="2"/>
      <c r="AS310" s="2"/>
      <c r="AT310" s="2"/>
      <c r="BD310" s="1"/>
      <c r="BE310" s="2"/>
      <c r="BF310" s="1"/>
      <c r="BG310" s="2"/>
      <c r="BK310" s="2"/>
      <c r="BM310" s="2"/>
      <c r="BN310" s="2"/>
      <c r="BT310" s="2"/>
      <c r="BU310" s="2"/>
    </row>
    <row r="311" spans="1:73" ht="12.75">
      <c r="A311" s="3">
        <v>2016</v>
      </c>
      <c r="C311" s="1" t="s">
        <v>426</v>
      </c>
      <c r="D311" s="2">
        <v>40676</v>
      </c>
      <c r="E311" s="1" t="s">
        <v>427</v>
      </c>
      <c r="F311" s="2">
        <v>40683</v>
      </c>
      <c r="G311" s="77">
        <v>172.92</v>
      </c>
      <c r="H311" s="77">
        <v>0</v>
      </c>
      <c r="I311" s="77">
        <v>0</v>
      </c>
      <c r="J311" s="2">
        <v>1</v>
      </c>
      <c r="K311" s="78">
        <v>30</v>
      </c>
      <c r="L311" s="2">
        <v>42370</v>
      </c>
      <c r="M311" s="2">
        <v>42735</v>
      </c>
      <c r="N311" s="77">
        <v>0</v>
      </c>
      <c r="P311" s="77">
        <v>0</v>
      </c>
      <c r="Q311" s="78">
        <f t="shared" si="32"/>
        <v>0</v>
      </c>
      <c r="R311" s="3" t="str">
        <f t="shared" si="33"/>
        <v>N</v>
      </c>
      <c r="S311" s="77">
        <f t="shared" si="34"/>
        <v>172.92</v>
      </c>
      <c r="T311" s="78">
        <f t="shared" si="35"/>
        <v>0</v>
      </c>
      <c r="U311" s="77">
        <f t="shared" si="36"/>
        <v>0</v>
      </c>
      <c r="V311" s="77">
        <f t="shared" si="37"/>
        <v>0</v>
      </c>
      <c r="W311" s="78">
        <f t="shared" si="38"/>
        <v>0</v>
      </c>
      <c r="X311" s="77">
        <f t="shared" si="39"/>
        <v>0</v>
      </c>
      <c r="AH311" s="2"/>
      <c r="AQ311" s="2"/>
      <c r="AS311" s="2"/>
      <c r="AT311" s="2"/>
      <c r="BD311" s="1"/>
      <c r="BE311" s="2"/>
      <c r="BF311" s="1"/>
      <c r="BG311" s="2"/>
      <c r="BK311" s="2"/>
      <c r="BM311" s="2"/>
      <c r="BN311" s="2"/>
      <c r="BT311" s="2"/>
      <c r="BU311" s="2"/>
    </row>
    <row r="312" spans="1:73" ht="12.75">
      <c r="A312" s="3">
        <v>2016</v>
      </c>
      <c r="B312" s="3">
        <v>2181</v>
      </c>
      <c r="C312" s="1" t="s">
        <v>428</v>
      </c>
      <c r="D312" s="2">
        <v>41304</v>
      </c>
      <c r="E312" s="1" t="s">
        <v>181</v>
      </c>
      <c r="F312" s="2">
        <v>41330</v>
      </c>
      <c r="G312" s="77">
        <v>0.01</v>
      </c>
      <c r="H312" s="77">
        <v>0</v>
      </c>
      <c r="I312" s="77">
        <v>0</v>
      </c>
      <c r="J312" s="2">
        <v>1</v>
      </c>
      <c r="K312" s="78">
        <v>30</v>
      </c>
      <c r="L312" s="2">
        <v>42370</v>
      </c>
      <c r="M312" s="2">
        <v>42735</v>
      </c>
      <c r="N312" s="77">
        <v>0</v>
      </c>
      <c r="P312" s="77">
        <v>0</v>
      </c>
      <c r="Q312" s="78">
        <f t="shared" si="32"/>
        <v>0</v>
      </c>
      <c r="R312" s="3" t="str">
        <f t="shared" si="33"/>
        <v>N</v>
      </c>
      <c r="S312" s="77">
        <f t="shared" si="34"/>
        <v>0.01</v>
      </c>
      <c r="T312" s="78">
        <f t="shared" si="35"/>
        <v>0</v>
      </c>
      <c r="U312" s="77">
        <f t="shared" si="36"/>
        <v>0</v>
      </c>
      <c r="V312" s="77">
        <f t="shared" si="37"/>
        <v>0</v>
      </c>
      <c r="W312" s="78">
        <f t="shared" si="38"/>
        <v>0</v>
      </c>
      <c r="X312" s="77">
        <f t="shared" si="39"/>
        <v>0</v>
      </c>
      <c r="AH312" s="2"/>
      <c r="AQ312" s="2"/>
      <c r="AS312" s="2"/>
      <c r="AT312" s="2"/>
      <c r="BD312" s="1"/>
      <c r="BE312" s="2"/>
      <c r="BF312" s="1"/>
      <c r="BG312" s="2"/>
      <c r="BK312" s="2"/>
      <c r="BM312" s="2"/>
      <c r="BN312" s="2"/>
      <c r="BT312" s="2"/>
      <c r="BU312" s="2"/>
    </row>
    <row r="313" spans="1:73" ht="12.75">
      <c r="A313" s="3">
        <v>2016</v>
      </c>
      <c r="B313" s="3">
        <v>5626</v>
      </c>
      <c r="C313" s="1" t="s">
        <v>429</v>
      </c>
      <c r="D313" s="2">
        <v>42488</v>
      </c>
      <c r="E313" s="1" t="s">
        <v>430</v>
      </c>
      <c r="F313" s="2">
        <v>42488</v>
      </c>
      <c r="G313" s="77">
        <v>329.4</v>
      </c>
      <c r="H313" s="77">
        <v>329.4</v>
      </c>
      <c r="I313" s="77">
        <v>0</v>
      </c>
      <c r="J313" s="2">
        <v>42530</v>
      </c>
      <c r="K313" s="78">
        <v>30</v>
      </c>
      <c r="L313" s="2">
        <v>42370</v>
      </c>
      <c r="M313" s="2">
        <v>42735</v>
      </c>
      <c r="N313" s="77">
        <v>0</v>
      </c>
      <c r="P313" s="77">
        <v>0</v>
      </c>
      <c r="Q313" s="78">
        <f t="shared" si="32"/>
        <v>42</v>
      </c>
      <c r="R313" s="3" t="str">
        <f t="shared" si="33"/>
        <v>S</v>
      </c>
      <c r="S313" s="77">
        <f t="shared" si="34"/>
        <v>0</v>
      </c>
      <c r="T313" s="78">
        <f t="shared" si="35"/>
        <v>42</v>
      </c>
      <c r="U313" s="77">
        <f t="shared" si="36"/>
        <v>13834.8</v>
      </c>
      <c r="V313" s="77">
        <f t="shared" si="37"/>
        <v>13834.8</v>
      </c>
      <c r="W313" s="78">
        <f t="shared" si="38"/>
        <v>12</v>
      </c>
      <c r="X313" s="77">
        <f t="shared" si="39"/>
        <v>3952.8</v>
      </c>
      <c r="AH313" s="2"/>
      <c r="AQ313" s="2"/>
      <c r="AS313" s="2"/>
      <c r="AT313" s="2"/>
      <c r="BD313" s="1"/>
      <c r="BE313" s="2"/>
      <c r="BF313" s="1"/>
      <c r="BG313" s="2"/>
      <c r="BK313" s="2"/>
      <c r="BM313" s="2"/>
      <c r="BN313" s="2"/>
      <c r="BT313" s="2"/>
      <c r="BU313" s="2"/>
    </row>
    <row r="314" spans="1:73" ht="12.75">
      <c r="A314" s="3">
        <v>2016</v>
      </c>
      <c r="B314" s="3">
        <v>5627</v>
      </c>
      <c r="C314" s="1" t="s">
        <v>429</v>
      </c>
      <c r="D314" s="2">
        <v>42488</v>
      </c>
      <c r="E314" s="1" t="s">
        <v>431</v>
      </c>
      <c r="F314" s="2">
        <v>42488</v>
      </c>
      <c r="G314" s="77">
        <v>819.84</v>
      </c>
      <c r="H314" s="77">
        <v>819.84</v>
      </c>
      <c r="I314" s="77">
        <v>0</v>
      </c>
      <c r="J314" s="2">
        <v>42530</v>
      </c>
      <c r="K314" s="78">
        <v>30</v>
      </c>
      <c r="L314" s="2">
        <v>42370</v>
      </c>
      <c r="M314" s="2">
        <v>42735</v>
      </c>
      <c r="N314" s="77">
        <v>0</v>
      </c>
      <c r="P314" s="77">
        <v>0</v>
      </c>
      <c r="Q314" s="78">
        <f t="shared" si="32"/>
        <v>42</v>
      </c>
      <c r="R314" s="3" t="str">
        <f t="shared" si="33"/>
        <v>S</v>
      </c>
      <c r="S314" s="77">
        <f t="shared" si="34"/>
        <v>0</v>
      </c>
      <c r="T314" s="78">
        <f t="shared" si="35"/>
        <v>42</v>
      </c>
      <c r="U314" s="77">
        <f t="shared" si="36"/>
        <v>34433.28</v>
      </c>
      <c r="V314" s="77">
        <f t="shared" si="37"/>
        <v>34433.28</v>
      </c>
      <c r="W314" s="78">
        <f t="shared" si="38"/>
        <v>12</v>
      </c>
      <c r="X314" s="77">
        <f t="shared" si="39"/>
        <v>9838.08</v>
      </c>
      <c r="AH314" s="2"/>
      <c r="AQ314" s="2"/>
      <c r="AS314" s="2"/>
      <c r="AT314" s="2"/>
      <c r="BD314" s="1"/>
      <c r="BE314" s="2"/>
      <c r="BF314" s="1"/>
      <c r="BG314" s="2"/>
      <c r="BK314" s="2"/>
      <c r="BM314" s="2"/>
      <c r="BN314" s="2"/>
      <c r="BT314" s="2"/>
      <c r="BU314" s="2"/>
    </row>
    <row r="315" spans="1:73" ht="12.75">
      <c r="A315" s="3">
        <v>2016</v>
      </c>
      <c r="B315" s="3">
        <v>5878</v>
      </c>
      <c r="C315" s="1" t="s">
        <v>429</v>
      </c>
      <c r="D315" s="2">
        <v>42490</v>
      </c>
      <c r="E315" s="1" t="s">
        <v>432</v>
      </c>
      <c r="F315" s="2">
        <v>42494</v>
      </c>
      <c r="G315" s="77">
        <v>2476.03</v>
      </c>
      <c r="H315" s="77">
        <v>2476.03</v>
      </c>
      <c r="I315" s="77">
        <v>0</v>
      </c>
      <c r="J315" s="2">
        <v>42530</v>
      </c>
      <c r="K315" s="78">
        <v>30</v>
      </c>
      <c r="L315" s="2">
        <v>42370</v>
      </c>
      <c r="M315" s="2">
        <v>42735</v>
      </c>
      <c r="N315" s="77">
        <v>0</v>
      </c>
      <c r="P315" s="77">
        <v>0</v>
      </c>
      <c r="Q315" s="78">
        <f t="shared" si="32"/>
        <v>36</v>
      </c>
      <c r="R315" s="3" t="str">
        <f t="shared" si="33"/>
        <v>S</v>
      </c>
      <c r="S315" s="77">
        <f t="shared" si="34"/>
        <v>0</v>
      </c>
      <c r="T315" s="78">
        <f t="shared" si="35"/>
        <v>40</v>
      </c>
      <c r="U315" s="77">
        <f t="shared" si="36"/>
        <v>89137.08</v>
      </c>
      <c r="V315" s="77">
        <f t="shared" si="37"/>
        <v>99041.2</v>
      </c>
      <c r="W315" s="78">
        <f t="shared" si="38"/>
        <v>6</v>
      </c>
      <c r="X315" s="77">
        <f t="shared" si="39"/>
        <v>14856.18</v>
      </c>
      <c r="AH315" s="2"/>
      <c r="AQ315" s="2"/>
      <c r="AS315" s="2"/>
      <c r="AT315" s="2"/>
      <c r="BD315" s="1"/>
      <c r="BE315" s="2"/>
      <c r="BF315" s="1"/>
      <c r="BG315" s="2"/>
      <c r="BK315" s="2"/>
      <c r="BM315" s="2"/>
      <c r="BN315" s="2"/>
      <c r="BT315" s="2"/>
      <c r="BU315" s="2"/>
    </row>
    <row r="316" spans="1:73" ht="12.75">
      <c r="A316" s="3">
        <v>2016</v>
      </c>
      <c r="B316" s="3">
        <v>5879</v>
      </c>
      <c r="C316" s="1" t="s">
        <v>429</v>
      </c>
      <c r="D316" s="2">
        <v>42490</v>
      </c>
      <c r="E316" s="1" t="s">
        <v>433</v>
      </c>
      <c r="F316" s="2">
        <v>42494</v>
      </c>
      <c r="G316" s="77">
        <v>338.92</v>
      </c>
      <c r="H316" s="77">
        <v>338.92</v>
      </c>
      <c r="I316" s="77">
        <v>0</v>
      </c>
      <c r="J316" s="2">
        <v>42530</v>
      </c>
      <c r="K316" s="78">
        <v>30</v>
      </c>
      <c r="L316" s="2">
        <v>42370</v>
      </c>
      <c r="M316" s="2">
        <v>42735</v>
      </c>
      <c r="N316" s="77">
        <v>0</v>
      </c>
      <c r="P316" s="77">
        <v>0</v>
      </c>
      <c r="Q316" s="78">
        <f t="shared" si="32"/>
        <v>36</v>
      </c>
      <c r="R316" s="3" t="str">
        <f t="shared" si="33"/>
        <v>S</v>
      </c>
      <c r="S316" s="77">
        <f t="shared" si="34"/>
        <v>0</v>
      </c>
      <c r="T316" s="78">
        <f t="shared" si="35"/>
        <v>40</v>
      </c>
      <c r="U316" s="77">
        <f t="shared" si="36"/>
        <v>12201.12</v>
      </c>
      <c r="V316" s="77">
        <f t="shared" si="37"/>
        <v>13556.8</v>
      </c>
      <c r="W316" s="78">
        <f t="shared" si="38"/>
        <v>6</v>
      </c>
      <c r="X316" s="77">
        <f t="shared" si="39"/>
        <v>2033.52</v>
      </c>
      <c r="AH316" s="2"/>
      <c r="AQ316" s="2"/>
      <c r="AS316" s="2"/>
      <c r="AT316" s="2"/>
      <c r="BD316" s="1"/>
      <c r="BE316" s="2"/>
      <c r="BF316" s="1"/>
      <c r="BG316" s="2"/>
      <c r="BK316" s="2"/>
      <c r="BM316" s="2"/>
      <c r="BN316" s="2"/>
      <c r="BT316" s="2"/>
      <c r="BU316" s="2"/>
    </row>
    <row r="317" spans="1:73" ht="12.75">
      <c r="A317" s="3">
        <v>2016</v>
      </c>
      <c r="B317" s="3">
        <v>7009</v>
      </c>
      <c r="C317" s="1" t="s">
        <v>429</v>
      </c>
      <c r="D317" s="2">
        <v>42517</v>
      </c>
      <c r="E317" s="1" t="s">
        <v>434</v>
      </c>
      <c r="F317" s="2">
        <v>42520</v>
      </c>
      <c r="G317" s="77">
        <v>221.25</v>
      </c>
      <c r="H317" s="77">
        <v>221.25</v>
      </c>
      <c r="I317" s="77">
        <v>0</v>
      </c>
      <c r="J317" s="2">
        <v>42530</v>
      </c>
      <c r="K317" s="78">
        <v>30</v>
      </c>
      <c r="L317" s="2">
        <v>42370</v>
      </c>
      <c r="M317" s="2">
        <v>42735</v>
      </c>
      <c r="N317" s="77">
        <v>0</v>
      </c>
      <c r="P317" s="77">
        <v>0</v>
      </c>
      <c r="Q317" s="78">
        <f t="shared" si="32"/>
        <v>10</v>
      </c>
      <c r="R317" s="3" t="str">
        <f t="shared" si="33"/>
        <v>S</v>
      </c>
      <c r="S317" s="77">
        <f t="shared" si="34"/>
        <v>0</v>
      </c>
      <c r="T317" s="78">
        <f t="shared" si="35"/>
        <v>13</v>
      </c>
      <c r="U317" s="77">
        <f t="shared" si="36"/>
        <v>2212.5</v>
      </c>
      <c r="V317" s="77">
        <f t="shared" si="37"/>
        <v>2876.25</v>
      </c>
      <c r="W317" s="78">
        <f t="shared" si="38"/>
        <v>-20</v>
      </c>
      <c r="X317" s="77">
        <f t="shared" si="39"/>
        <v>-4425</v>
      </c>
      <c r="AH317" s="2"/>
      <c r="AQ317" s="2"/>
      <c r="AS317" s="2"/>
      <c r="AT317" s="2"/>
      <c r="BD317" s="1"/>
      <c r="BE317" s="2"/>
      <c r="BF317" s="1"/>
      <c r="BG317" s="2"/>
      <c r="BK317" s="2"/>
      <c r="BM317" s="2"/>
      <c r="BN317" s="2"/>
      <c r="BT317" s="2"/>
      <c r="BU317" s="2"/>
    </row>
    <row r="318" spans="1:73" ht="12.75">
      <c r="A318" s="3">
        <v>2016</v>
      </c>
      <c r="B318" s="3">
        <v>7008</v>
      </c>
      <c r="C318" s="1" t="s">
        <v>429</v>
      </c>
      <c r="D318" s="2">
        <v>42517</v>
      </c>
      <c r="E318" s="1" t="s">
        <v>435</v>
      </c>
      <c r="F318" s="2">
        <v>42520</v>
      </c>
      <c r="G318" s="77">
        <v>18.91</v>
      </c>
      <c r="H318" s="77">
        <v>18.91</v>
      </c>
      <c r="I318" s="77">
        <v>0</v>
      </c>
      <c r="J318" s="2">
        <v>42530</v>
      </c>
      <c r="K318" s="78">
        <v>30</v>
      </c>
      <c r="L318" s="2">
        <v>42370</v>
      </c>
      <c r="M318" s="2">
        <v>42735</v>
      </c>
      <c r="N318" s="77">
        <v>0</v>
      </c>
      <c r="P318" s="77">
        <v>0</v>
      </c>
      <c r="Q318" s="78">
        <f t="shared" si="32"/>
        <v>10</v>
      </c>
      <c r="R318" s="3" t="str">
        <f t="shared" si="33"/>
        <v>S</v>
      </c>
      <c r="S318" s="77">
        <f t="shared" si="34"/>
        <v>0</v>
      </c>
      <c r="T318" s="78">
        <f t="shared" si="35"/>
        <v>13</v>
      </c>
      <c r="U318" s="77">
        <f t="shared" si="36"/>
        <v>189.1</v>
      </c>
      <c r="V318" s="77">
        <f t="shared" si="37"/>
        <v>245.83</v>
      </c>
      <c r="W318" s="78">
        <f t="shared" si="38"/>
        <v>-20</v>
      </c>
      <c r="X318" s="77">
        <f t="shared" si="39"/>
        <v>-378.2</v>
      </c>
      <c r="AH318" s="2"/>
      <c r="AQ318" s="2"/>
      <c r="AS318" s="2"/>
      <c r="AT318" s="2"/>
      <c r="BD318" s="1"/>
      <c r="BE318" s="2"/>
      <c r="BF318" s="1"/>
      <c r="BG318" s="2"/>
      <c r="BK318" s="2"/>
      <c r="BM318" s="2"/>
      <c r="BN318" s="2"/>
      <c r="BT318" s="2"/>
      <c r="BU318" s="2"/>
    </row>
    <row r="319" spans="1:73" ht="12.75">
      <c r="A319" s="3">
        <v>2016</v>
      </c>
      <c r="B319" s="3">
        <v>11667</v>
      </c>
      <c r="C319" s="1" t="s">
        <v>429</v>
      </c>
      <c r="D319" s="2">
        <v>42613</v>
      </c>
      <c r="E319" s="1" t="s">
        <v>436</v>
      </c>
      <c r="F319" s="2">
        <v>42618</v>
      </c>
      <c r="G319" s="77">
        <v>63.22</v>
      </c>
      <c r="H319" s="77">
        <v>63.22</v>
      </c>
      <c r="I319" s="77">
        <v>0</v>
      </c>
      <c r="J319" s="2">
        <v>42628</v>
      </c>
      <c r="K319" s="78">
        <v>30</v>
      </c>
      <c r="L319" s="2">
        <v>42370</v>
      </c>
      <c r="M319" s="2">
        <v>42735</v>
      </c>
      <c r="N319" s="77">
        <v>0</v>
      </c>
      <c r="P319" s="77">
        <v>0</v>
      </c>
      <c r="Q319" s="78">
        <f t="shared" si="32"/>
        <v>10</v>
      </c>
      <c r="R319" s="3" t="str">
        <f t="shared" si="33"/>
        <v>S</v>
      </c>
      <c r="S319" s="77">
        <f t="shared" si="34"/>
        <v>0</v>
      </c>
      <c r="T319" s="78">
        <f t="shared" si="35"/>
        <v>15</v>
      </c>
      <c r="U319" s="77">
        <f t="shared" si="36"/>
        <v>632.2</v>
      </c>
      <c r="V319" s="77">
        <f t="shared" si="37"/>
        <v>948.3</v>
      </c>
      <c r="W319" s="78">
        <f t="shared" si="38"/>
        <v>-20</v>
      </c>
      <c r="X319" s="77">
        <f t="shared" si="39"/>
        <v>-1264.4</v>
      </c>
      <c r="AH319" s="2"/>
      <c r="AQ319" s="2"/>
      <c r="AS319" s="2"/>
      <c r="AT319" s="2"/>
      <c r="BD319" s="1"/>
      <c r="BE319" s="2"/>
      <c r="BF319" s="1"/>
      <c r="BG319" s="2"/>
      <c r="BK319" s="2"/>
      <c r="BM319" s="2"/>
      <c r="BN319" s="2"/>
      <c r="BT319" s="2"/>
      <c r="BU319" s="2"/>
    </row>
    <row r="320" spans="1:73" ht="12.75">
      <c r="A320" s="3">
        <v>2016</v>
      </c>
      <c r="B320" s="3">
        <v>12877</v>
      </c>
      <c r="C320" s="1" t="s">
        <v>429</v>
      </c>
      <c r="D320" s="2">
        <v>42641</v>
      </c>
      <c r="E320" s="1" t="s">
        <v>437</v>
      </c>
      <c r="F320" s="2">
        <v>42641</v>
      </c>
      <c r="G320" s="77">
        <v>227.02</v>
      </c>
      <c r="H320" s="77">
        <v>227.02</v>
      </c>
      <c r="I320" s="77">
        <v>0</v>
      </c>
      <c r="J320" s="2">
        <v>42643</v>
      </c>
      <c r="K320" s="78">
        <v>30</v>
      </c>
      <c r="L320" s="2">
        <v>42370</v>
      </c>
      <c r="M320" s="2">
        <v>42735</v>
      </c>
      <c r="N320" s="77">
        <v>0</v>
      </c>
      <c r="P320" s="77">
        <v>0</v>
      </c>
      <c r="Q320" s="78">
        <f t="shared" si="32"/>
        <v>2</v>
      </c>
      <c r="R320" s="3" t="str">
        <f t="shared" si="33"/>
        <v>S</v>
      </c>
      <c r="S320" s="77">
        <f t="shared" si="34"/>
        <v>0</v>
      </c>
      <c r="T320" s="78">
        <f t="shared" si="35"/>
        <v>2</v>
      </c>
      <c r="U320" s="77">
        <f t="shared" si="36"/>
        <v>454.04</v>
      </c>
      <c r="V320" s="77">
        <f t="shared" si="37"/>
        <v>454.04</v>
      </c>
      <c r="W320" s="78">
        <f t="shared" si="38"/>
        <v>-28</v>
      </c>
      <c r="X320" s="77">
        <f t="shared" si="39"/>
        <v>-6356.56</v>
      </c>
      <c r="AH320" s="2"/>
      <c r="AQ320" s="2"/>
      <c r="AS320" s="2"/>
      <c r="AT320" s="2"/>
      <c r="BD320" s="1"/>
      <c r="BE320" s="2"/>
      <c r="BF320" s="1"/>
      <c r="BG320" s="2"/>
      <c r="BK320" s="2"/>
      <c r="BM320" s="2"/>
      <c r="BN320" s="2"/>
      <c r="BT320" s="2"/>
      <c r="BU320" s="2"/>
    </row>
    <row r="321" spans="1:73" ht="12.75">
      <c r="A321" s="3">
        <v>2016</v>
      </c>
      <c r="B321" s="3">
        <v>13849</v>
      </c>
      <c r="C321" s="1" t="s">
        <v>429</v>
      </c>
      <c r="D321" s="2">
        <v>42276</v>
      </c>
      <c r="E321" s="1" t="s">
        <v>438</v>
      </c>
      <c r="F321" s="2">
        <v>42276</v>
      </c>
      <c r="G321" s="77">
        <v>0.01</v>
      </c>
      <c r="H321" s="77">
        <v>0</v>
      </c>
      <c r="I321" s="77">
        <v>0</v>
      </c>
      <c r="J321" s="2">
        <v>1</v>
      </c>
      <c r="K321" s="78">
        <v>30</v>
      </c>
      <c r="L321" s="2">
        <v>42370</v>
      </c>
      <c r="M321" s="2">
        <v>42735</v>
      </c>
      <c r="N321" s="77">
        <v>0</v>
      </c>
      <c r="P321" s="77">
        <v>0</v>
      </c>
      <c r="Q321" s="78">
        <f t="shared" si="32"/>
        <v>0</v>
      </c>
      <c r="R321" s="3" t="str">
        <f t="shared" si="33"/>
        <v>N</v>
      </c>
      <c r="S321" s="77">
        <f t="shared" si="34"/>
        <v>0.01</v>
      </c>
      <c r="T321" s="78">
        <f t="shared" si="35"/>
        <v>0</v>
      </c>
      <c r="U321" s="77">
        <f t="shared" si="36"/>
        <v>0</v>
      </c>
      <c r="V321" s="77">
        <f t="shared" si="37"/>
        <v>0</v>
      </c>
      <c r="W321" s="78">
        <f t="shared" si="38"/>
        <v>0</v>
      </c>
      <c r="X321" s="77">
        <f t="shared" si="39"/>
        <v>0</v>
      </c>
      <c r="AH321" s="2"/>
      <c r="AQ321" s="2"/>
      <c r="AS321" s="2"/>
      <c r="AT321" s="2"/>
      <c r="BD321" s="1"/>
      <c r="BE321" s="2"/>
      <c r="BG321" s="2"/>
      <c r="BK321" s="2"/>
      <c r="BM321" s="2"/>
      <c r="BN321" s="2"/>
      <c r="BT321" s="2"/>
      <c r="BU321" s="2"/>
    </row>
    <row r="322" spans="1:73" ht="12.75">
      <c r="A322" s="3">
        <v>2016</v>
      </c>
      <c r="B322" s="3">
        <v>10084</v>
      </c>
      <c r="C322" s="1" t="s">
        <v>439</v>
      </c>
      <c r="D322" s="2">
        <v>42572</v>
      </c>
      <c r="E322" s="1" t="s">
        <v>440</v>
      </c>
      <c r="F322" s="2">
        <v>42583</v>
      </c>
      <c r="G322" s="77">
        <v>50.02</v>
      </c>
      <c r="H322" s="77">
        <v>50.02</v>
      </c>
      <c r="I322" s="77">
        <v>0</v>
      </c>
      <c r="J322" s="2">
        <v>42619</v>
      </c>
      <c r="K322" s="78">
        <v>30</v>
      </c>
      <c r="L322" s="2">
        <v>42370</v>
      </c>
      <c r="M322" s="2">
        <v>42735</v>
      </c>
      <c r="N322" s="77">
        <v>0</v>
      </c>
      <c r="P322" s="77">
        <v>0</v>
      </c>
      <c r="Q322" s="78">
        <f t="shared" si="32"/>
        <v>36</v>
      </c>
      <c r="R322" s="3" t="str">
        <f t="shared" si="33"/>
        <v>S</v>
      </c>
      <c r="S322" s="77">
        <f t="shared" si="34"/>
        <v>0</v>
      </c>
      <c r="T322" s="78">
        <f t="shared" si="35"/>
        <v>47</v>
      </c>
      <c r="U322" s="77">
        <f t="shared" si="36"/>
        <v>1800.72</v>
      </c>
      <c r="V322" s="77">
        <f t="shared" si="37"/>
        <v>2350.94</v>
      </c>
      <c r="W322" s="78">
        <f t="shared" si="38"/>
        <v>6</v>
      </c>
      <c r="X322" s="77">
        <f t="shared" si="39"/>
        <v>300.12</v>
      </c>
      <c r="AH322" s="2"/>
      <c r="AQ322" s="2"/>
      <c r="AS322" s="2"/>
      <c r="AT322" s="2"/>
      <c r="BD322" s="1"/>
      <c r="BE322" s="2"/>
      <c r="BG322" s="2"/>
      <c r="BK322" s="2"/>
      <c r="BM322" s="2"/>
      <c r="BN322" s="2"/>
      <c r="BT322" s="2"/>
      <c r="BU322" s="2"/>
    </row>
    <row r="323" spans="1:73" ht="12.75">
      <c r="A323" s="3">
        <v>2016</v>
      </c>
      <c r="B323" s="3">
        <v>2601</v>
      </c>
      <c r="C323" s="1" t="s">
        <v>439</v>
      </c>
      <c r="D323" s="2">
        <v>42424</v>
      </c>
      <c r="E323" s="1" t="s">
        <v>441</v>
      </c>
      <c r="F323" s="2">
        <v>42424</v>
      </c>
      <c r="G323" s="77">
        <v>154.94</v>
      </c>
      <c r="H323" s="77">
        <v>0</v>
      </c>
      <c r="I323" s="77">
        <v>0</v>
      </c>
      <c r="J323" s="2">
        <v>1</v>
      </c>
      <c r="K323" s="78">
        <v>30</v>
      </c>
      <c r="L323" s="2">
        <v>42370</v>
      </c>
      <c r="M323" s="2">
        <v>42735</v>
      </c>
      <c r="N323" s="77">
        <v>0</v>
      </c>
      <c r="P323" s="77">
        <v>0</v>
      </c>
      <c r="Q323" s="78">
        <f aca="true" t="shared" si="40" ref="Q323:Q386">IF(J323-F323&gt;0,IF(R323="S",J323-F323,0),0)</f>
        <v>0</v>
      </c>
      <c r="R323" s="3" t="str">
        <f aca="true" t="shared" si="41" ref="R323:R386">IF(G323-H323-I323-P323&gt;0,"N",IF(J323=DATE(1900,1,1),"N","S"))</f>
        <v>N</v>
      </c>
      <c r="S323" s="77">
        <f aca="true" t="shared" si="42" ref="S323:S386">IF(G323-H323-I323-P323&gt;0,G323-H323-I323-P323,0)</f>
        <v>154.94</v>
      </c>
      <c r="T323" s="78">
        <f aca="true" t="shared" si="43" ref="T323:T386">IF(J323-D323&gt;0,IF(R323="S",J323-D323,0),0)</f>
        <v>0</v>
      </c>
      <c r="U323" s="77">
        <f aca="true" t="shared" si="44" ref="U323:U386">IF(R323="S",H323*Q323,0)</f>
        <v>0</v>
      </c>
      <c r="V323" s="77">
        <f aca="true" t="shared" si="45" ref="V323:V386">IF(R323="S",H323*T323,0)</f>
        <v>0</v>
      </c>
      <c r="W323" s="78">
        <f aca="true" t="shared" si="46" ref="W323:W386">IF(R323="S",J323-F323-K323,0)</f>
        <v>0</v>
      </c>
      <c r="X323" s="77">
        <f aca="true" t="shared" si="47" ref="X323:X386">IF(R323="S",H323*W323,0)</f>
        <v>0</v>
      </c>
      <c r="AH323" s="2"/>
      <c r="AQ323" s="2"/>
      <c r="AS323" s="2"/>
      <c r="AT323" s="2"/>
      <c r="BD323" s="1"/>
      <c r="BE323" s="2"/>
      <c r="BG323" s="2"/>
      <c r="BK323" s="2"/>
      <c r="BM323" s="2"/>
      <c r="BN323" s="2"/>
      <c r="BT323" s="2"/>
      <c r="BU323" s="2"/>
    </row>
    <row r="324" spans="1:73" ht="12.75">
      <c r="A324" s="3">
        <v>2016</v>
      </c>
      <c r="B324" s="3">
        <v>3839</v>
      </c>
      <c r="C324" s="1" t="s">
        <v>439</v>
      </c>
      <c r="D324" s="2">
        <v>42450</v>
      </c>
      <c r="E324" s="1" t="s">
        <v>442</v>
      </c>
      <c r="F324" s="2">
        <v>42451</v>
      </c>
      <c r="G324" s="77">
        <v>189.1</v>
      </c>
      <c r="H324" s="77">
        <v>0</v>
      </c>
      <c r="I324" s="77">
        <v>0</v>
      </c>
      <c r="J324" s="2">
        <v>1</v>
      </c>
      <c r="K324" s="78">
        <v>30</v>
      </c>
      <c r="L324" s="2">
        <v>42370</v>
      </c>
      <c r="M324" s="2">
        <v>42735</v>
      </c>
      <c r="N324" s="77">
        <v>0</v>
      </c>
      <c r="P324" s="77">
        <v>0</v>
      </c>
      <c r="Q324" s="78">
        <f t="shared" si="40"/>
        <v>0</v>
      </c>
      <c r="R324" s="3" t="str">
        <f t="shared" si="41"/>
        <v>N</v>
      </c>
      <c r="S324" s="77">
        <f t="shared" si="42"/>
        <v>189.1</v>
      </c>
      <c r="T324" s="78">
        <f t="shared" si="43"/>
        <v>0</v>
      </c>
      <c r="U324" s="77">
        <f t="shared" si="44"/>
        <v>0</v>
      </c>
      <c r="V324" s="77">
        <f t="shared" si="45"/>
        <v>0</v>
      </c>
      <c r="W324" s="78">
        <f t="shared" si="46"/>
        <v>0</v>
      </c>
      <c r="X324" s="77">
        <f t="shared" si="47"/>
        <v>0</v>
      </c>
      <c r="AH324" s="2"/>
      <c r="AQ324" s="2"/>
      <c r="AS324" s="2"/>
      <c r="AT324" s="2"/>
      <c r="BD324" s="1"/>
      <c r="BE324" s="2"/>
      <c r="BG324" s="2"/>
      <c r="BK324" s="2"/>
      <c r="BM324" s="2"/>
      <c r="BN324" s="2"/>
      <c r="BT324" s="2"/>
      <c r="BU324" s="2"/>
    </row>
    <row r="325" spans="1:73" ht="12.75">
      <c r="A325" s="3">
        <v>2016</v>
      </c>
      <c r="B325" s="3">
        <v>6444</v>
      </c>
      <c r="C325" s="1" t="s">
        <v>439</v>
      </c>
      <c r="D325" s="2">
        <v>42460</v>
      </c>
      <c r="E325" s="1" t="s">
        <v>443</v>
      </c>
      <c r="F325" s="2">
        <v>42507</v>
      </c>
      <c r="G325" s="77">
        <v>155</v>
      </c>
      <c r="H325" s="77">
        <v>155</v>
      </c>
      <c r="I325" s="77">
        <v>0</v>
      </c>
      <c r="J325" s="2">
        <v>42528</v>
      </c>
      <c r="K325" s="78">
        <v>30</v>
      </c>
      <c r="L325" s="2">
        <v>42370</v>
      </c>
      <c r="M325" s="2">
        <v>42735</v>
      </c>
      <c r="N325" s="77">
        <v>0</v>
      </c>
      <c r="P325" s="77">
        <v>0</v>
      </c>
      <c r="Q325" s="78">
        <f t="shared" si="40"/>
        <v>21</v>
      </c>
      <c r="R325" s="3" t="str">
        <f t="shared" si="41"/>
        <v>S</v>
      </c>
      <c r="S325" s="77">
        <f t="shared" si="42"/>
        <v>0</v>
      </c>
      <c r="T325" s="78">
        <f t="shared" si="43"/>
        <v>68</v>
      </c>
      <c r="U325" s="77">
        <f t="shared" si="44"/>
        <v>3255</v>
      </c>
      <c r="V325" s="77">
        <f t="shared" si="45"/>
        <v>10540</v>
      </c>
      <c r="W325" s="78">
        <f t="shared" si="46"/>
        <v>-9</v>
      </c>
      <c r="X325" s="77">
        <f t="shared" si="47"/>
        <v>-1395</v>
      </c>
      <c r="AH325" s="2"/>
      <c r="AQ325" s="2"/>
      <c r="AS325" s="2"/>
      <c r="AT325" s="2"/>
      <c r="BD325" s="1"/>
      <c r="BE325" s="2"/>
      <c r="BG325" s="2"/>
      <c r="BK325" s="2"/>
      <c r="BM325" s="2"/>
      <c r="BN325" s="2"/>
      <c r="BT325" s="2"/>
      <c r="BU325" s="2"/>
    </row>
    <row r="326" spans="1:73" ht="12.75">
      <c r="A326" s="3">
        <v>2016</v>
      </c>
      <c r="B326" s="3">
        <v>77</v>
      </c>
      <c r="C326" s="1" t="s">
        <v>439</v>
      </c>
      <c r="D326" s="2">
        <v>42325</v>
      </c>
      <c r="E326" s="1" t="s">
        <v>444</v>
      </c>
      <c r="F326" s="2">
        <v>42374</v>
      </c>
      <c r="G326" s="77">
        <v>253.76</v>
      </c>
      <c r="H326" s="77">
        <v>253.76</v>
      </c>
      <c r="I326" s="77">
        <v>0</v>
      </c>
      <c r="J326" s="2">
        <v>42430</v>
      </c>
      <c r="K326" s="78">
        <v>30</v>
      </c>
      <c r="L326" s="2">
        <v>42370</v>
      </c>
      <c r="M326" s="2">
        <v>42735</v>
      </c>
      <c r="N326" s="77">
        <v>0</v>
      </c>
      <c r="P326" s="77">
        <v>0</v>
      </c>
      <c r="Q326" s="78">
        <f t="shared" si="40"/>
        <v>56</v>
      </c>
      <c r="R326" s="3" t="str">
        <f t="shared" si="41"/>
        <v>S</v>
      </c>
      <c r="S326" s="77">
        <f t="shared" si="42"/>
        <v>0</v>
      </c>
      <c r="T326" s="78">
        <f t="shared" si="43"/>
        <v>105</v>
      </c>
      <c r="U326" s="77">
        <f t="shared" si="44"/>
        <v>14210.56</v>
      </c>
      <c r="V326" s="77">
        <f t="shared" si="45"/>
        <v>26644.8</v>
      </c>
      <c r="W326" s="78">
        <f t="shared" si="46"/>
        <v>26</v>
      </c>
      <c r="X326" s="77">
        <f t="shared" si="47"/>
        <v>6597.76</v>
      </c>
      <c r="AH326" s="2"/>
      <c r="AQ326" s="2"/>
      <c r="AS326" s="2"/>
      <c r="AT326" s="2"/>
      <c r="BD326" s="1"/>
      <c r="BE326" s="2"/>
      <c r="BG326" s="2"/>
      <c r="BK326" s="2"/>
      <c r="BM326" s="2"/>
      <c r="BN326" s="2"/>
      <c r="BT326" s="2"/>
      <c r="BU326" s="2"/>
    </row>
    <row r="327" spans="1:73" ht="12.75">
      <c r="A327" s="3">
        <v>2016</v>
      </c>
      <c r="B327" s="3">
        <v>330</v>
      </c>
      <c r="C327" s="1" t="s">
        <v>439</v>
      </c>
      <c r="D327" s="2">
        <v>42369</v>
      </c>
      <c r="E327" s="1" t="s">
        <v>445</v>
      </c>
      <c r="F327" s="2">
        <v>42380</v>
      </c>
      <c r="G327" s="77">
        <v>61</v>
      </c>
      <c r="H327" s="77">
        <v>61</v>
      </c>
      <c r="I327" s="77">
        <v>0</v>
      </c>
      <c r="J327" s="2">
        <v>42430</v>
      </c>
      <c r="K327" s="78">
        <v>30</v>
      </c>
      <c r="L327" s="2">
        <v>42370</v>
      </c>
      <c r="M327" s="2">
        <v>42735</v>
      </c>
      <c r="N327" s="77">
        <v>0</v>
      </c>
      <c r="P327" s="77">
        <v>0</v>
      </c>
      <c r="Q327" s="78">
        <f t="shared" si="40"/>
        <v>50</v>
      </c>
      <c r="R327" s="3" t="str">
        <f t="shared" si="41"/>
        <v>S</v>
      </c>
      <c r="S327" s="77">
        <f t="shared" si="42"/>
        <v>0</v>
      </c>
      <c r="T327" s="78">
        <f t="shared" si="43"/>
        <v>61</v>
      </c>
      <c r="U327" s="77">
        <f t="shared" si="44"/>
        <v>3050</v>
      </c>
      <c r="V327" s="77">
        <f t="shared" si="45"/>
        <v>3721</v>
      </c>
      <c r="W327" s="78">
        <f t="shared" si="46"/>
        <v>20</v>
      </c>
      <c r="X327" s="77">
        <f t="shared" si="47"/>
        <v>1220</v>
      </c>
      <c r="AH327" s="2"/>
      <c r="AQ327" s="2"/>
      <c r="AS327" s="2"/>
      <c r="AT327" s="2"/>
      <c r="BD327" s="1"/>
      <c r="BE327" s="2"/>
      <c r="BG327" s="2"/>
      <c r="BK327" s="2"/>
      <c r="BM327" s="2"/>
      <c r="BN327" s="2"/>
      <c r="BT327" s="2"/>
      <c r="BU327" s="2"/>
    </row>
    <row r="328" spans="1:73" ht="12.75">
      <c r="A328" s="3">
        <v>2016</v>
      </c>
      <c r="C328" s="1" t="s">
        <v>446</v>
      </c>
      <c r="D328" s="2">
        <v>40925</v>
      </c>
      <c r="E328" s="1" t="s">
        <v>447</v>
      </c>
      <c r="F328" s="2">
        <v>40947</v>
      </c>
      <c r="G328" s="77">
        <v>37</v>
      </c>
      <c r="H328" s="77">
        <v>0</v>
      </c>
      <c r="I328" s="77">
        <v>0</v>
      </c>
      <c r="J328" s="2">
        <v>1</v>
      </c>
      <c r="K328" s="78">
        <v>30</v>
      </c>
      <c r="L328" s="2">
        <v>42370</v>
      </c>
      <c r="M328" s="2">
        <v>42735</v>
      </c>
      <c r="N328" s="77">
        <v>0</v>
      </c>
      <c r="P328" s="77">
        <v>0</v>
      </c>
      <c r="Q328" s="78">
        <f t="shared" si="40"/>
        <v>0</v>
      </c>
      <c r="R328" s="3" t="str">
        <f t="shared" si="41"/>
        <v>N</v>
      </c>
      <c r="S328" s="77">
        <f t="shared" si="42"/>
        <v>37</v>
      </c>
      <c r="T328" s="78">
        <f t="shared" si="43"/>
        <v>0</v>
      </c>
      <c r="U328" s="77">
        <f t="shared" si="44"/>
        <v>0</v>
      </c>
      <c r="V328" s="77">
        <f t="shared" si="45"/>
        <v>0</v>
      </c>
      <c r="W328" s="78">
        <f t="shared" si="46"/>
        <v>0</v>
      </c>
      <c r="X328" s="77">
        <f t="shared" si="47"/>
        <v>0</v>
      </c>
      <c r="AH328" s="2"/>
      <c r="AQ328" s="2"/>
      <c r="AS328" s="2"/>
      <c r="AT328" s="2"/>
      <c r="BD328" s="1"/>
      <c r="BE328" s="2"/>
      <c r="BG328" s="2"/>
      <c r="BK328" s="2"/>
      <c r="BM328" s="2"/>
      <c r="BN328" s="2"/>
      <c r="BT328" s="2"/>
      <c r="BU328" s="2"/>
    </row>
    <row r="329" spans="1:73" ht="12.75">
      <c r="A329" s="3">
        <v>2016</v>
      </c>
      <c r="B329" s="3">
        <v>13798</v>
      </c>
      <c r="C329" s="1" t="s">
        <v>446</v>
      </c>
      <c r="D329" s="2">
        <v>41913</v>
      </c>
      <c r="E329" s="1" t="s">
        <v>448</v>
      </c>
      <c r="F329" s="2">
        <v>41920</v>
      </c>
      <c r="G329" s="77">
        <v>517.42</v>
      </c>
      <c r="H329" s="77">
        <v>0</v>
      </c>
      <c r="I329" s="77">
        <v>0</v>
      </c>
      <c r="J329" s="2">
        <v>1</v>
      </c>
      <c r="K329" s="78">
        <v>30</v>
      </c>
      <c r="L329" s="2">
        <v>42370</v>
      </c>
      <c r="M329" s="2">
        <v>42735</v>
      </c>
      <c r="N329" s="77">
        <v>0</v>
      </c>
      <c r="P329" s="77">
        <v>0</v>
      </c>
      <c r="Q329" s="78">
        <f t="shared" si="40"/>
        <v>0</v>
      </c>
      <c r="R329" s="3" t="str">
        <f t="shared" si="41"/>
        <v>N</v>
      </c>
      <c r="S329" s="77">
        <f t="shared" si="42"/>
        <v>517.42</v>
      </c>
      <c r="T329" s="78">
        <f t="shared" si="43"/>
        <v>0</v>
      </c>
      <c r="U329" s="77">
        <f t="shared" si="44"/>
        <v>0</v>
      </c>
      <c r="V329" s="77">
        <f t="shared" si="45"/>
        <v>0</v>
      </c>
      <c r="W329" s="78">
        <f t="shared" si="46"/>
        <v>0</v>
      </c>
      <c r="X329" s="77">
        <f t="shared" si="47"/>
        <v>0</v>
      </c>
      <c r="AH329" s="2"/>
      <c r="AQ329" s="2"/>
      <c r="AS329" s="2"/>
      <c r="AT329" s="2"/>
      <c r="BD329" s="1"/>
      <c r="BE329" s="2"/>
      <c r="BG329" s="2"/>
      <c r="BK329" s="2"/>
      <c r="BM329" s="2"/>
      <c r="BN329" s="2"/>
      <c r="BT329" s="2"/>
      <c r="BU329" s="2"/>
    </row>
    <row r="330" spans="1:73" ht="12.75">
      <c r="A330" s="3">
        <v>2016</v>
      </c>
      <c r="B330" s="3">
        <v>5904</v>
      </c>
      <c r="C330" s="1" t="s">
        <v>446</v>
      </c>
      <c r="D330" s="2">
        <v>41383</v>
      </c>
      <c r="E330" s="1" t="s">
        <v>449</v>
      </c>
      <c r="F330" s="2">
        <v>41388</v>
      </c>
      <c r="G330" s="77">
        <v>333.06</v>
      </c>
      <c r="H330" s="77">
        <v>0</v>
      </c>
      <c r="I330" s="77">
        <v>0</v>
      </c>
      <c r="J330" s="2">
        <v>1</v>
      </c>
      <c r="K330" s="78">
        <v>30</v>
      </c>
      <c r="L330" s="2">
        <v>42370</v>
      </c>
      <c r="M330" s="2">
        <v>42735</v>
      </c>
      <c r="N330" s="77">
        <v>0</v>
      </c>
      <c r="P330" s="77">
        <v>0</v>
      </c>
      <c r="Q330" s="78">
        <f t="shared" si="40"/>
        <v>0</v>
      </c>
      <c r="R330" s="3" t="str">
        <f t="shared" si="41"/>
        <v>N</v>
      </c>
      <c r="S330" s="77">
        <f t="shared" si="42"/>
        <v>333.06</v>
      </c>
      <c r="T330" s="78">
        <f t="shared" si="43"/>
        <v>0</v>
      </c>
      <c r="U330" s="77">
        <f t="shared" si="44"/>
        <v>0</v>
      </c>
      <c r="V330" s="77">
        <f t="shared" si="45"/>
        <v>0</v>
      </c>
      <c r="W330" s="78">
        <f t="shared" si="46"/>
        <v>0</v>
      </c>
      <c r="X330" s="77">
        <f t="shared" si="47"/>
        <v>0</v>
      </c>
      <c r="AH330" s="2"/>
      <c r="AQ330" s="2"/>
      <c r="AS330" s="2"/>
      <c r="AT330" s="2"/>
      <c r="BD330" s="1"/>
      <c r="BE330" s="2"/>
      <c r="BG330" s="2"/>
      <c r="BK330" s="2"/>
      <c r="BM330" s="2"/>
      <c r="BN330" s="2"/>
      <c r="BT330" s="2"/>
      <c r="BU330" s="2"/>
    </row>
    <row r="331" spans="1:73" ht="12.75">
      <c r="A331" s="3">
        <v>2016</v>
      </c>
      <c r="C331" s="1" t="s">
        <v>446</v>
      </c>
      <c r="D331" s="2">
        <v>41929</v>
      </c>
      <c r="E331" s="1" t="s">
        <v>450</v>
      </c>
      <c r="F331" s="2">
        <v>41939</v>
      </c>
      <c r="G331" s="77">
        <v>377.19</v>
      </c>
      <c r="H331" s="77">
        <v>0</v>
      </c>
      <c r="I331" s="77">
        <v>0</v>
      </c>
      <c r="J331" s="2">
        <v>1</v>
      </c>
      <c r="K331" s="78">
        <v>30</v>
      </c>
      <c r="L331" s="2">
        <v>42370</v>
      </c>
      <c r="M331" s="2">
        <v>42735</v>
      </c>
      <c r="N331" s="77">
        <v>0</v>
      </c>
      <c r="P331" s="77">
        <v>0</v>
      </c>
      <c r="Q331" s="78">
        <f t="shared" si="40"/>
        <v>0</v>
      </c>
      <c r="R331" s="3" t="str">
        <f t="shared" si="41"/>
        <v>N</v>
      </c>
      <c r="S331" s="77">
        <f t="shared" si="42"/>
        <v>377.19</v>
      </c>
      <c r="T331" s="78">
        <f t="shared" si="43"/>
        <v>0</v>
      </c>
      <c r="U331" s="77">
        <f t="shared" si="44"/>
        <v>0</v>
      </c>
      <c r="V331" s="77">
        <f t="shared" si="45"/>
        <v>0</v>
      </c>
      <c r="W331" s="78">
        <f t="shared" si="46"/>
        <v>0</v>
      </c>
      <c r="X331" s="77">
        <f t="shared" si="47"/>
        <v>0</v>
      </c>
      <c r="AH331" s="2"/>
      <c r="AQ331" s="2"/>
      <c r="AS331" s="2"/>
      <c r="AT331" s="2"/>
      <c r="BD331" s="1"/>
      <c r="BE331" s="2"/>
      <c r="BG331" s="2"/>
      <c r="BK331" s="2"/>
      <c r="BM331" s="2"/>
      <c r="BN331" s="2"/>
      <c r="BT331" s="2"/>
      <c r="BU331" s="2"/>
    </row>
    <row r="332" spans="1:73" ht="12.75">
      <c r="A332" s="3">
        <v>2016</v>
      </c>
      <c r="C332" s="1" t="s">
        <v>451</v>
      </c>
      <c r="D332" s="2">
        <v>40260</v>
      </c>
      <c r="E332" s="1" t="s">
        <v>452</v>
      </c>
      <c r="F332" s="2">
        <v>40267</v>
      </c>
      <c r="G332" s="77">
        <v>1</v>
      </c>
      <c r="H332" s="77">
        <v>0</v>
      </c>
      <c r="I332" s="77">
        <v>0</v>
      </c>
      <c r="J332" s="2">
        <v>1</v>
      </c>
      <c r="K332" s="78">
        <v>30</v>
      </c>
      <c r="L332" s="2">
        <v>42370</v>
      </c>
      <c r="M332" s="2">
        <v>42735</v>
      </c>
      <c r="N332" s="77">
        <v>0</v>
      </c>
      <c r="P332" s="77">
        <v>0</v>
      </c>
      <c r="Q332" s="78">
        <f t="shared" si="40"/>
        <v>0</v>
      </c>
      <c r="R332" s="3" t="str">
        <f t="shared" si="41"/>
        <v>N</v>
      </c>
      <c r="S332" s="77">
        <f t="shared" si="42"/>
        <v>1</v>
      </c>
      <c r="T332" s="78">
        <f t="shared" si="43"/>
        <v>0</v>
      </c>
      <c r="U332" s="77">
        <f t="shared" si="44"/>
        <v>0</v>
      </c>
      <c r="V332" s="77">
        <f t="shared" si="45"/>
        <v>0</v>
      </c>
      <c r="W332" s="78">
        <f t="shared" si="46"/>
        <v>0</v>
      </c>
      <c r="X332" s="77">
        <f t="shared" si="47"/>
        <v>0</v>
      </c>
      <c r="AH332" s="2"/>
      <c r="AQ332" s="2"/>
      <c r="AS332" s="2"/>
      <c r="AT332" s="2"/>
      <c r="BD332" s="1"/>
      <c r="BE332" s="2"/>
      <c r="BG332" s="2"/>
      <c r="BK332" s="2"/>
      <c r="BM332" s="2"/>
      <c r="BN332" s="2"/>
      <c r="BT332" s="2"/>
      <c r="BU332" s="2"/>
    </row>
    <row r="333" spans="1:73" ht="12.75">
      <c r="A333" s="3">
        <v>2016</v>
      </c>
      <c r="C333" s="1" t="s">
        <v>453</v>
      </c>
      <c r="D333" s="2">
        <v>40512</v>
      </c>
      <c r="E333" s="1" t="s">
        <v>454</v>
      </c>
      <c r="F333" s="2">
        <v>40557</v>
      </c>
      <c r="G333" s="77">
        <v>0.6</v>
      </c>
      <c r="H333" s="77">
        <v>0</v>
      </c>
      <c r="I333" s="77">
        <v>0</v>
      </c>
      <c r="J333" s="2">
        <v>1</v>
      </c>
      <c r="K333" s="78">
        <v>30</v>
      </c>
      <c r="L333" s="2">
        <v>42370</v>
      </c>
      <c r="M333" s="2">
        <v>42735</v>
      </c>
      <c r="N333" s="77">
        <v>0</v>
      </c>
      <c r="P333" s="77">
        <v>0</v>
      </c>
      <c r="Q333" s="78">
        <f t="shared" si="40"/>
        <v>0</v>
      </c>
      <c r="R333" s="3" t="str">
        <f t="shared" si="41"/>
        <v>N</v>
      </c>
      <c r="S333" s="77">
        <f t="shared" si="42"/>
        <v>0.6</v>
      </c>
      <c r="T333" s="78">
        <f t="shared" si="43"/>
        <v>0</v>
      </c>
      <c r="U333" s="77">
        <f t="shared" si="44"/>
        <v>0</v>
      </c>
      <c r="V333" s="77">
        <f t="shared" si="45"/>
        <v>0</v>
      </c>
      <c r="W333" s="78">
        <f t="shared" si="46"/>
        <v>0</v>
      </c>
      <c r="X333" s="77">
        <f t="shared" si="47"/>
        <v>0</v>
      </c>
      <c r="AH333" s="2"/>
      <c r="AQ333" s="2"/>
      <c r="AS333" s="2"/>
      <c r="AT333" s="2"/>
      <c r="BD333" s="1"/>
      <c r="BE333" s="2"/>
      <c r="BG333" s="2"/>
      <c r="BK333" s="2"/>
      <c r="BM333" s="2"/>
      <c r="BN333" s="2"/>
      <c r="BT333" s="2"/>
      <c r="BU333" s="2"/>
    </row>
    <row r="334" spans="1:73" ht="12.75">
      <c r="A334" s="3">
        <v>2016</v>
      </c>
      <c r="B334" s="3">
        <v>17641</v>
      </c>
      <c r="C334" s="1" t="s">
        <v>455</v>
      </c>
      <c r="D334" s="2">
        <v>41628</v>
      </c>
      <c r="E334" s="1" t="s">
        <v>456</v>
      </c>
      <c r="F334" s="2">
        <v>41638</v>
      </c>
      <c r="G334" s="77">
        <v>284.36</v>
      </c>
      <c r="H334" s="77">
        <v>0</v>
      </c>
      <c r="I334" s="77">
        <v>0</v>
      </c>
      <c r="J334" s="2">
        <v>1</v>
      </c>
      <c r="K334" s="78">
        <v>30</v>
      </c>
      <c r="L334" s="2">
        <v>42370</v>
      </c>
      <c r="M334" s="2">
        <v>42735</v>
      </c>
      <c r="N334" s="77">
        <v>0</v>
      </c>
      <c r="P334" s="77">
        <v>0</v>
      </c>
      <c r="Q334" s="78">
        <f t="shared" si="40"/>
        <v>0</v>
      </c>
      <c r="R334" s="3" t="str">
        <f t="shared" si="41"/>
        <v>N</v>
      </c>
      <c r="S334" s="77">
        <f t="shared" si="42"/>
        <v>284.36</v>
      </c>
      <c r="T334" s="78">
        <f t="shared" si="43"/>
        <v>0</v>
      </c>
      <c r="U334" s="77">
        <f t="shared" si="44"/>
        <v>0</v>
      </c>
      <c r="V334" s="77">
        <f t="shared" si="45"/>
        <v>0</v>
      </c>
      <c r="W334" s="78">
        <f t="shared" si="46"/>
        <v>0</v>
      </c>
      <c r="X334" s="77">
        <f t="shared" si="47"/>
        <v>0</v>
      </c>
      <c r="AH334" s="2"/>
      <c r="AQ334" s="2"/>
      <c r="AS334" s="2"/>
      <c r="AT334" s="2"/>
      <c r="BD334" s="1"/>
      <c r="BE334" s="2"/>
      <c r="BG334" s="2"/>
      <c r="BK334" s="2"/>
      <c r="BM334" s="2"/>
      <c r="BN334" s="2"/>
      <c r="BT334" s="2"/>
      <c r="BU334" s="2"/>
    </row>
    <row r="335" spans="1:73" ht="12.75">
      <c r="A335" s="3">
        <v>2016</v>
      </c>
      <c r="B335" s="3">
        <v>7620</v>
      </c>
      <c r="C335" s="1" t="s">
        <v>455</v>
      </c>
      <c r="D335" s="2">
        <v>42531</v>
      </c>
      <c r="E335" s="1" t="s">
        <v>457</v>
      </c>
      <c r="F335" s="2">
        <v>42534</v>
      </c>
      <c r="G335" s="77">
        <v>297.86</v>
      </c>
      <c r="H335" s="77">
        <v>297.86</v>
      </c>
      <c r="I335" s="77">
        <v>0</v>
      </c>
      <c r="J335" s="2">
        <v>42583</v>
      </c>
      <c r="K335" s="78">
        <v>30</v>
      </c>
      <c r="L335" s="2">
        <v>42370</v>
      </c>
      <c r="M335" s="2">
        <v>42735</v>
      </c>
      <c r="N335" s="77">
        <v>0</v>
      </c>
      <c r="P335" s="77">
        <v>0</v>
      </c>
      <c r="Q335" s="78">
        <f t="shared" si="40"/>
        <v>49</v>
      </c>
      <c r="R335" s="3" t="str">
        <f t="shared" si="41"/>
        <v>S</v>
      </c>
      <c r="S335" s="77">
        <f t="shared" si="42"/>
        <v>0</v>
      </c>
      <c r="T335" s="78">
        <f t="shared" si="43"/>
        <v>52</v>
      </c>
      <c r="U335" s="77">
        <f t="shared" si="44"/>
        <v>14595.14</v>
      </c>
      <c r="V335" s="77">
        <f t="shared" si="45"/>
        <v>15488.72</v>
      </c>
      <c r="W335" s="78">
        <f t="shared" si="46"/>
        <v>19</v>
      </c>
      <c r="X335" s="77">
        <f t="shared" si="47"/>
        <v>5659.34</v>
      </c>
      <c r="AH335" s="2"/>
      <c r="AQ335" s="2"/>
      <c r="AS335" s="2"/>
      <c r="AT335" s="2"/>
      <c r="BD335" s="1"/>
      <c r="BE335" s="2"/>
      <c r="BF335" s="1"/>
      <c r="BG335" s="2"/>
      <c r="BK335" s="2"/>
      <c r="BM335" s="2"/>
      <c r="BN335" s="2"/>
      <c r="BT335" s="2"/>
      <c r="BU335" s="2"/>
    </row>
    <row r="336" spans="1:73" ht="12.75">
      <c r="A336" s="3">
        <v>2016</v>
      </c>
      <c r="C336" s="1" t="s">
        <v>455</v>
      </c>
      <c r="D336" s="2">
        <v>41281</v>
      </c>
      <c r="E336" s="1" t="s">
        <v>458</v>
      </c>
      <c r="F336" s="2">
        <v>41309</v>
      </c>
      <c r="G336" s="77">
        <v>282.98</v>
      </c>
      <c r="H336" s="77">
        <v>0</v>
      </c>
      <c r="I336" s="77">
        <v>0</v>
      </c>
      <c r="J336" s="2">
        <v>1</v>
      </c>
      <c r="K336" s="78">
        <v>30</v>
      </c>
      <c r="L336" s="2">
        <v>42370</v>
      </c>
      <c r="M336" s="2">
        <v>42735</v>
      </c>
      <c r="N336" s="77">
        <v>0</v>
      </c>
      <c r="P336" s="77">
        <v>0</v>
      </c>
      <c r="Q336" s="78">
        <f t="shared" si="40"/>
        <v>0</v>
      </c>
      <c r="R336" s="3" t="str">
        <f t="shared" si="41"/>
        <v>N</v>
      </c>
      <c r="S336" s="77">
        <f t="shared" si="42"/>
        <v>282.98</v>
      </c>
      <c r="T336" s="78">
        <f t="shared" si="43"/>
        <v>0</v>
      </c>
      <c r="U336" s="77">
        <f t="shared" si="44"/>
        <v>0</v>
      </c>
      <c r="V336" s="77">
        <f t="shared" si="45"/>
        <v>0</v>
      </c>
      <c r="W336" s="78">
        <f t="shared" si="46"/>
        <v>0</v>
      </c>
      <c r="X336" s="77">
        <f t="shared" si="47"/>
        <v>0</v>
      </c>
      <c r="AH336" s="2"/>
      <c r="AQ336" s="2"/>
      <c r="AS336" s="2"/>
      <c r="AT336" s="2"/>
      <c r="BD336" s="1"/>
      <c r="BE336" s="2"/>
      <c r="BF336" s="1"/>
      <c r="BG336" s="2"/>
      <c r="BK336" s="2"/>
      <c r="BM336" s="2"/>
      <c r="BN336" s="2"/>
      <c r="BT336" s="2"/>
      <c r="BU336" s="2"/>
    </row>
    <row r="337" spans="1:73" ht="12.75">
      <c r="A337" s="3">
        <v>2016</v>
      </c>
      <c r="C337" s="1" t="s">
        <v>459</v>
      </c>
      <c r="D337" s="2">
        <v>41037</v>
      </c>
      <c r="E337" s="1" t="s">
        <v>65</v>
      </c>
      <c r="F337" s="2">
        <v>41052</v>
      </c>
      <c r="G337" s="77">
        <v>145.2</v>
      </c>
      <c r="H337" s="77">
        <v>0</v>
      </c>
      <c r="I337" s="77">
        <v>0</v>
      </c>
      <c r="J337" s="2">
        <v>1</v>
      </c>
      <c r="K337" s="78">
        <v>30</v>
      </c>
      <c r="L337" s="2">
        <v>42370</v>
      </c>
      <c r="M337" s="2">
        <v>42735</v>
      </c>
      <c r="N337" s="77">
        <v>0</v>
      </c>
      <c r="P337" s="77">
        <v>0</v>
      </c>
      <c r="Q337" s="78">
        <f t="shared" si="40"/>
        <v>0</v>
      </c>
      <c r="R337" s="3" t="str">
        <f t="shared" si="41"/>
        <v>N</v>
      </c>
      <c r="S337" s="77">
        <f t="shared" si="42"/>
        <v>145.2</v>
      </c>
      <c r="T337" s="78">
        <f t="shared" si="43"/>
        <v>0</v>
      </c>
      <c r="U337" s="77">
        <f t="shared" si="44"/>
        <v>0</v>
      </c>
      <c r="V337" s="77">
        <f t="shared" si="45"/>
        <v>0</v>
      </c>
      <c r="W337" s="78">
        <f t="shared" si="46"/>
        <v>0</v>
      </c>
      <c r="X337" s="77">
        <f t="shared" si="47"/>
        <v>0</v>
      </c>
      <c r="AH337" s="2"/>
      <c r="AQ337" s="2"/>
      <c r="AS337" s="2"/>
      <c r="AT337" s="2"/>
      <c r="BD337" s="1"/>
      <c r="BE337" s="2"/>
      <c r="BF337" s="1"/>
      <c r="BG337" s="2"/>
      <c r="BK337" s="2"/>
      <c r="BM337" s="2"/>
      <c r="BN337" s="2"/>
      <c r="BT337" s="2"/>
      <c r="BU337" s="2"/>
    </row>
    <row r="338" spans="1:73" ht="12.75">
      <c r="A338" s="3">
        <v>2016</v>
      </c>
      <c r="C338" s="1" t="s">
        <v>459</v>
      </c>
      <c r="D338" s="2">
        <v>41764</v>
      </c>
      <c r="E338" s="1" t="s">
        <v>460</v>
      </c>
      <c r="F338" s="2">
        <v>41771</v>
      </c>
      <c r="G338" s="77">
        <v>427</v>
      </c>
      <c r="H338" s="77">
        <v>0</v>
      </c>
      <c r="I338" s="77">
        <v>0</v>
      </c>
      <c r="J338" s="2">
        <v>1</v>
      </c>
      <c r="K338" s="78">
        <v>30</v>
      </c>
      <c r="L338" s="2">
        <v>42370</v>
      </c>
      <c r="M338" s="2">
        <v>42735</v>
      </c>
      <c r="N338" s="77">
        <v>0</v>
      </c>
      <c r="P338" s="77">
        <v>0</v>
      </c>
      <c r="Q338" s="78">
        <f t="shared" si="40"/>
        <v>0</v>
      </c>
      <c r="R338" s="3" t="str">
        <f t="shared" si="41"/>
        <v>N</v>
      </c>
      <c r="S338" s="77">
        <f t="shared" si="42"/>
        <v>427</v>
      </c>
      <c r="T338" s="78">
        <f t="shared" si="43"/>
        <v>0</v>
      </c>
      <c r="U338" s="77">
        <f t="shared" si="44"/>
        <v>0</v>
      </c>
      <c r="V338" s="77">
        <f t="shared" si="45"/>
        <v>0</v>
      </c>
      <c r="W338" s="78">
        <f t="shared" si="46"/>
        <v>0</v>
      </c>
      <c r="X338" s="77">
        <f t="shared" si="47"/>
        <v>0</v>
      </c>
      <c r="AH338" s="2"/>
      <c r="AQ338" s="2"/>
      <c r="AS338" s="2"/>
      <c r="AT338" s="2"/>
      <c r="BD338" s="1"/>
      <c r="BE338" s="2"/>
      <c r="BF338" s="1"/>
      <c r="BG338" s="2"/>
      <c r="BK338" s="2"/>
      <c r="BM338" s="2"/>
      <c r="BN338" s="2"/>
      <c r="BT338" s="2"/>
      <c r="BU338" s="2"/>
    </row>
    <row r="339" spans="1:73" ht="12.75">
      <c r="A339" s="3">
        <v>2016</v>
      </c>
      <c r="B339" s="3">
        <v>7485</v>
      </c>
      <c r="C339" s="1" t="s">
        <v>459</v>
      </c>
      <c r="D339" s="2">
        <v>42529</v>
      </c>
      <c r="E339" s="1" t="s">
        <v>461</v>
      </c>
      <c r="F339" s="2">
        <v>42530</v>
      </c>
      <c r="G339" s="77">
        <v>427</v>
      </c>
      <c r="H339" s="77">
        <v>427</v>
      </c>
      <c r="I339" s="77">
        <v>0</v>
      </c>
      <c r="J339" s="2">
        <v>42542</v>
      </c>
      <c r="K339" s="78">
        <v>30</v>
      </c>
      <c r="L339" s="2">
        <v>42370</v>
      </c>
      <c r="M339" s="2">
        <v>42735</v>
      </c>
      <c r="N339" s="77">
        <v>0</v>
      </c>
      <c r="P339" s="77">
        <v>0</v>
      </c>
      <c r="Q339" s="78">
        <f t="shared" si="40"/>
        <v>12</v>
      </c>
      <c r="R339" s="3" t="str">
        <f t="shared" si="41"/>
        <v>S</v>
      </c>
      <c r="S339" s="77">
        <f t="shared" si="42"/>
        <v>0</v>
      </c>
      <c r="T339" s="78">
        <f t="shared" si="43"/>
        <v>13</v>
      </c>
      <c r="U339" s="77">
        <f t="shared" si="44"/>
        <v>5124</v>
      </c>
      <c r="V339" s="77">
        <f t="shared" si="45"/>
        <v>5551</v>
      </c>
      <c r="W339" s="78">
        <f t="shared" si="46"/>
        <v>-18</v>
      </c>
      <c r="X339" s="77">
        <f t="shared" si="47"/>
        <v>-7686</v>
      </c>
      <c r="AH339" s="2"/>
      <c r="AQ339" s="2"/>
      <c r="AS339" s="2"/>
      <c r="AT339" s="2"/>
      <c r="BD339" s="1"/>
      <c r="BE339" s="2"/>
      <c r="BF339" s="1"/>
      <c r="BG339" s="2"/>
      <c r="BK339" s="2"/>
      <c r="BM339" s="2"/>
      <c r="BN339" s="2"/>
      <c r="BT339" s="2"/>
      <c r="BU339" s="2"/>
    </row>
    <row r="340" spans="1:73" ht="12.75">
      <c r="A340" s="3">
        <v>2016</v>
      </c>
      <c r="B340" s="3">
        <v>10931</v>
      </c>
      <c r="C340" s="1" t="s">
        <v>462</v>
      </c>
      <c r="D340" s="2">
        <v>42604</v>
      </c>
      <c r="E340" s="1" t="s">
        <v>463</v>
      </c>
      <c r="F340" s="2">
        <v>42604</v>
      </c>
      <c r="G340" s="77">
        <v>1643.95</v>
      </c>
      <c r="H340" s="77">
        <v>0</v>
      </c>
      <c r="I340" s="77">
        <v>0</v>
      </c>
      <c r="J340" s="2">
        <v>1</v>
      </c>
      <c r="K340" s="78">
        <v>30</v>
      </c>
      <c r="L340" s="2">
        <v>42370</v>
      </c>
      <c r="M340" s="2">
        <v>42735</v>
      </c>
      <c r="N340" s="77">
        <v>0</v>
      </c>
      <c r="P340" s="77">
        <v>0</v>
      </c>
      <c r="Q340" s="78">
        <f t="shared" si="40"/>
        <v>0</v>
      </c>
      <c r="R340" s="3" t="str">
        <f t="shared" si="41"/>
        <v>N</v>
      </c>
      <c r="S340" s="77">
        <f t="shared" si="42"/>
        <v>1643.95</v>
      </c>
      <c r="T340" s="78">
        <f t="shared" si="43"/>
        <v>0</v>
      </c>
      <c r="U340" s="77">
        <f t="shared" si="44"/>
        <v>0</v>
      </c>
      <c r="V340" s="77">
        <f t="shared" si="45"/>
        <v>0</v>
      </c>
      <c r="W340" s="78">
        <f t="shared" si="46"/>
        <v>0</v>
      </c>
      <c r="X340" s="77">
        <f t="shared" si="47"/>
        <v>0</v>
      </c>
      <c r="AH340" s="2"/>
      <c r="AQ340" s="2"/>
      <c r="AS340" s="2"/>
      <c r="AT340" s="2"/>
      <c r="BD340" s="1"/>
      <c r="BE340" s="2"/>
      <c r="BF340" s="1"/>
      <c r="BG340" s="2"/>
      <c r="BK340" s="2"/>
      <c r="BM340" s="2"/>
      <c r="BN340" s="2"/>
      <c r="BT340" s="2"/>
      <c r="BU340" s="2"/>
    </row>
    <row r="341" spans="1:73" ht="12.75">
      <c r="A341" s="3">
        <v>2016</v>
      </c>
      <c r="B341" s="3">
        <v>7171</v>
      </c>
      <c r="C341" s="1" t="s">
        <v>462</v>
      </c>
      <c r="D341" s="2">
        <v>42521</v>
      </c>
      <c r="E341" s="1" t="s">
        <v>464</v>
      </c>
      <c r="F341" s="2">
        <v>42522</v>
      </c>
      <c r="G341" s="77">
        <v>14335</v>
      </c>
      <c r="H341" s="77">
        <v>14335</v>
      </c>
      <c r="I341" s="77">
        <v>0</v>
      </c>
      <c r="J341" s="2">
        <v>42619</v>
      </c>
      <c r="K341" s="78">
        <v>30</v>
      </c>
      <c r="L341" s="2">
        <v>42370</v>
      </c>
      <c r="M341" s="2">
        <v>42735</v>
      </c>
      <c r="N341" s="77">
        <v>0</v>
      </c>
      <c r="P341" s="77">
        <v>0</v>
      </c>
      <c r="Q341" s="78">
        <f t="shared" si="40"/>
        <v>97</v>
      </c>
      <c r="R341" s="3" t="str">
        <f t="shared" si="41"/>
        <v>S</v>
      </c>
      <c r="S341" s="77">
        <f t="shared" si="42"/>
        <v>0</v>
      </c>
      <c r="T341" s="78">
        <f t="shared" si="43"/>
        <v>98</v>
      </c>
      <c r="U341" s="77">
        <f t="shared" si="44"/>
        <v>1390495</v>
      </c>
      <c r="V341" s="77">
        <f t="shared" si="45"/>
        <v>1404830</v>
      </c>
      <c r="W341" s="78">
        <f t="shared" si="46"/>
        <v>67</v>
      </c>
      <c r="X341" s="77">
        <f t="shared" si="47"/>
        <v>960445</v>
      </c>
      <c r="AH341" s="2"/>
      <c r="AQ341" s="2"/>
      <c r="AS341" s="2"/>
      <c r="AT341" s="2"/>
      <c r="BD341" s="1"/>
      <c r="BE341" s="2"/>
      <c r="BF341" s="1"/>
      <c r="BG341" s="2"/>
      <c r="BK341" s="2"/>
      <c r="BM341" s="2"/>
      <c r="BN341" s="2"/>
      <c r="BT341" s="2"/>
      <c r="BU341" s="2"/>
    </row>
    <row r="342" spans="1:73" ht="12.75">
      <c r="A342" s="3">
        <v>2016</v>
      </c>
      <c r="B342" s="3">
        <v>8748</v>
      </c>
      <c r="C342" s="1" t="s">
        <v>462</v>
      </c>
      <c r="D342" s="2">
        <v>42551</v>
      </c>
      <c r="E342" s="1" t="s">
        <v>465</v>
      </c>
      <c r="F342" s="2">
        <v>42556</v>
      </c>
      <c r="G342" s="77">
        <v>2403.4</v>
      </c>
      <c r="H342" s="77">
        <v>2403.4</v>
      </c>
      <c r="I342" s="77">
        <v>0</v>
      </c>
      <c r="J342" s="2">
        <v>42569</v>
      </c>
      <c r="K342" s="78">
        <v>30</v>
      </c>
      <c r="L342" s="2">
        <v>42370</v>
      </c>
      <c r="M342" s="2">
        <v>42735</v>
      </c>
      <c r="N342" s="77">
        <v>0</v>
      </c>
      <c r="P342" s="77">
        <v>0</v>
      </c>
      <c r="Q342" s="78">
        <f t="shared" si="40"/>
        <v>13</v>
      </c>
      <c r="R342" s="3" t="str">
        <f t="shared" si="41"/>
        <v>S</v>
      </c>
      <c r="S342" s="77">
        <f t="shared" si="42"/>
        <v>0</v>
      </c>
      <c r="T342" s="78">
        <f t="shared" si="43"/>
        <v>18</v>
      </c>
      <c r="U342" s="77">
        <f t="shared" si="44"/>
        <v>31244.2</v>
      </c>
      <c r="V342" s="77">
        <f t="shared" si="45"/>
        <v>43261.2</v>
      </c>
      <c r="W342" s="78">
        <f t="shared" si="46"/>
        <v>-17</v>
      </c>
      <c r="X342" s="77">
        <f t="shared" si="47"/>
        <v>-40857.8</v>
      </c>
      <c r="AH342" s="2"/>
      <c r="AQ342" s="2"/>
      <c r="AS342" s="2"/>
      <c r="AT342" s="2"/>
      <c r="BD342" s="1"/>
      <c r="BE342" s="2"/>
      <c r="BF342" s="1"/>
      <c r="BG342" s="2"/>
      <c r="BK342" s="2"/>
      <c r="BM342" s="2"/>
      <c r="BN342" s="2"/>
      <c r="BT342" s="2"/>
      <c r="BU342" s="2"/>
    </row>
    <row r="343" spans="1:73" ht="12.75">
      <c r="A343" s="3">
        <v>2016</v>
      </c>
      <c r="B343" s="3">
        <v>12569</v>
      </c>
      <c r="C343" s="1" t="s">
        <v>466</v>
      </c>
      <c r="D343" s="2">
        <v>42628</v>
      </c>
      <c r="E343" s="1" t="s">
        <v>467</v>
      </c>
      <c r="F343" s="2">
        <v>42635</v>
      </c>
      <c r="G343" s="77">
        <v>1545.95</v>
      </c>
      <c r="H343" s="77">
        <v>1545.95</v>
      </c>
      <c r="I343" s="77">
        <v>0</v>
      </c>
      <c r="J343" s="2">
        <v>42646</v>
      </c>
      <c r="K343" s="78">
        <v>30</v>
      </c>
      <c r="L343" s="2">
        <v>42370</v>
      </c>
      <c r="M343" s="2">
        <v>42735</v>
      </c>
      <c r="N343" s="77">
        <v>0</v>
      </c>
      <c r="P343" s="77">
        <v>0</v>
      </c>
      <c r="Q343" s="78">
        <f t="shared" si="40"/>
        <v>11</v>
      </c>
      <c r="R343" s="3" t="str">
        <f t="shared" si="41"/>
        <v>S</v>
      </c>
      <c r="S343" s="77">
        <f t="shared" si="42"/>
        <v>0</v>
      </c>
      <c r="T343" s="78">
        <f t="shared" si="43"/>
        <v>18</v>
      </c>
      <c r="U343" s="77">
        <f t="shared" si="44"/>
        <v>17005.45</v>
      </c>
      <c r="V343" s="77">
        <f t="shared" si="45"/>
        <v>27827.1</v>
      </c>
      <c r="W343" s="78">
        <f t="shared" si="46"/>
        <v>-19</v>
      </c>
      <c r="X343" s="77">
        <f t="shared" si="47"/>
        <v>-29373.05</v>
      </c>
      <c r="AH343" s="2"/>
      <c r="AQ343" s="2"/>
      <c r="AS343" s="2"/>
      <c r="AT343" s="2"/>
      <c r="BD343" s="1"/>
      <c r="BE343" s="2"/>
      <c r="BF343" s="1"/>
      <c r="BG343" s="2"/>
      <c r="BK343" s="2"/>
      <c r="BM343" s="2"/>
      <c r="BN343" s="2"/>
      <c r="BT343" s="2"/>
      <c r="BU343" s="2"/>
    </row>
    <row r="344" spans="1:73" ht="12.75">
      <c r="A344" s="3">
        <v>2016</v>
      </c>
      <c r="B344" s="3">
        <v>16001</v>
      </c>
      <c r="C344" s="1" t="s">
        <v>468</v>
      </c>
      <c r="D344" s="2">
        <v>42305</v>
      </c>
      <c r="E344" s="1" t="s">
        <v>469</v>
      </c>
      <c r="F344" s="2">
        <v>42318</v>
      </c>
      <c r="G344" s="77">
        <v>475.8</v>
      </c>
      <c r="H344" s="77">
        <v>475.8</v>
      </c>
      <c r="I344" s="77">
        <v>0</v>
      </c>
      <c r="J344" s="2">
        <v>42430</v>
      </c>
      <c r="K344" s="78">
        <v>30</v>
      </c>
      <c r="L344" s="2">
        <v>42370</v>
      </c>
      <c r="M344" s="2">
        <v>42735</v>
      </c>
      <c r="N344" s="77">
        <v>0</v>
      </c>
      <c r="P344" s="77">
        <v>0</v>
      </c>
      <c r="Q344" s="78">
        <f t="shared" si="40"/>
        <v>112</v>
      </c>
      <c r="R344" s="3" t="str">
        <f t="shared" si="41"/>
        <v>S</v>
      </c>
      <c r="S344" s="77">
        <f t="shared" si="42"/>
        <v>0</v>
      </c>
      <c r="T344" s="78">
        <f t="shared" si="43"/>
        <v>125</v>
      </c>
      <c r="U344" s="77">
        <f t="shared" si="44"/>
        <v>53289.6</v>
      </c>
      <c r="V344" s="77">
        <f t="shared" si="45"/>
        <v>59475</v>
      </c>
      <c r="W344" s="78">
        <f t="shared" si="46"/>
        <v>82</v>
      </c>
      <c r="X344" s="77">
        <f t="shared" si="47"/>
        <v>39015.6</v>
      </c>
      <c r="AH344" s="2"/>
      <c r="AQ344" s="2"/>
      <c r="AS344" s="2"/>
      <c r="AT344" s="2"/>
      <c r="BD344" s="1"/>
      <c r="BE344" s="2"/>
      <c r="BF344" s="1"/>
      <c r="BG344" s="2"/>
      <c r="BK344" s="2"/>
      <c r="BM344" s="2"/>
      <c r="BN344" s="2"/>
      <c r="BT344" s="2"/>
      <c r="BU344" s="2"/>
    </row>
    <row r="345" spans="1:73" ht="12.75">
      <c r="A345" s="3">
        <v>2016</v>
      </c>
      <c r="B345" s="3">
        <v>1009</v>
      </c>
      <c r="C345" s="1" t="s">
        <v>468</v>
      </c>
      <c r="D345" s="2">
        <v>42368</v>
      </c>
      <c r="E345" s="1" t="s">
        <v>470</v>
      </c>
      <c r="F345" s="2">
        <v>42394</v>
      </c>
      <c r="G345" s="77">
        <v>247.66</v>
      </c>
      <c r="H345" s="77">
        <v>247.66</v>
      </c>
      <c r="I345" s="77">
        <v>0</v>
      </c>
      <c r="J345" s="2">
        <v>42431</v>
      </c>
      <c r="K345" s="78">
        <v>30</v>
      </c>
      <c r="L345" s="2">
        <v>42370</v>
      </c>
      <c r="M345" s="2">
        <v>42735</v>
      </c>
      <c r="N345" s="77">
        <v>0</v>
      </c>
      <c r="P345" s="77">
        <v>0</v>
      </c>
      <c r="Q345" s="78">
        <f t="shared" si="40"/>
        <v>37</v>
      </c>
      <c r="R345" s="3" t="str">
        <f t="shared" si="41"/>
        <v>S</v>
      </c>
      <c r="S345" s="77">
        <f t="shared" si="42"/>
        <v>0</v>
      </c>
      <c r="T345" s="78">
        <f t="shared" si="43"/>
        <v>63</v>
      </c>
      <c r="U345" s="77">
        <f t="shared" si="44"/>
        <v>9163.42</v>
      </c>
      <c r="V345" s="77">
        <f t="shared" si="45"/>
        <v>15602.58</v>
      </c>
      <c r="W345" s="78">
        <f t="shared" si="46"/>
        <v>7</v>
      </c>
      <c r="X345" s="77">
        <f t="shared" si="47"/>
        <v>1733.62</v>
      </c>
      <c r="AH345" s="2"/>
      <c r="AQ345" s="2"/>
      <c r="AS345" s="2"/>
      <c r="AT345" s="2"/>
      <c r="BD345" s="1"/>
      <c r="BE345" s="2"/>
      <c r="BF345" s="1"/>
      <c r="BG345" s="2"/>
      <c r="BK345" s="2"/>
      <c r="BM345" s="2"/>
      <c r="BN345" s="2"/>
      <c r="BT345" s="2"/>
      <c r="BU345" s="2"/>
    </row>
    <row r="346" spans="1:73" ht="12.75">
      <c r="A346" s="3">
        <v>2016</v>
      </c>
      <c r="B346" s="3">
        <v>17193</v>
      </c>
      <c r="C346" s="1" t="s">
        <v>471</v>
      </c>
      <c r="D346" s="2">
        <v>42338</v>
      </c>
      <c r="E346" s="1" t="s">
        <v>472</v>
      </c>
      <c r="F346" s="2">
        <v>42340</v>
      </c>
      <c r="G346" s="77">
        <v>382.96</v>
      </c>
      <c r="H346" s="77">
        <v>382.96</v>
      </c>
      <c r="I346" s="77">
        <v>0</v>
      </c>
      <c r="J346" s="2">
        <v>42430</v>
      </c>
      <c r="K346" s="78">
        <v>30</v>
      </c>
      <c r="L346" s="2">
        <v>42370</v>
      </c>
      <c r="M346" s="2">
        <v>42735</v>
      </c>
      <c r="N346" s="77">
        <v>0</v>
      </c>
      <c r="P346" s="77">
        <v>0</v>
      </c>
      <c r="Q346" s="78">
        <f t="shared" si="40"/>
        <v>90</v>
      </c>
      <c r="R346" s="3" t="str">
        <f t="shared" si="41"/>
        <v>S</v>
      </c>
      <c r="S346" s="77">
        <f t="shared" si="42"/>
        <v>0</v>
      </c>
      <c r="T346" s="78">
        <f t="shared" si="43"/>
        <v>92</v>
      </c>
      <c r="U346" s="77">
        <f t="shared" si="44"/>
        <v>34466.4</v>
      </c>
      <c r="V346" s="77">
        <f t="shared" si="45"/>
        <v>35232.32</v>
      </c>
      <c r="W346" s="78">
        <f t="shared" si="46"/>
        <v>60</v>
      </c>
      <c r="X346" s="77">
        <f t="shared" si="47"/>
        <v>22977.6</v>
      </c>
      <c r="AH346" s="2"/>
      <c r="AQ346" s="2"/>
      <c r="AS346" s="2"/>
      <c r="AT346" s="2"/>
      <c r="BD346" s="1"/>
      <c r="BE346" s="2"/>
      <c r="BF346" s="1"/>
      <c r="BG346" s="2"/>
      <c r="BK346" s="2"/>
      <c r="BM346" s="2"/>
      <c r="BN346" s="2"/>
      <c r="BT346" s="2"/>
      <c r="BU346" s="2"/>
    </row>
    <row r="347" spans="1:73" ht="12.75">
      <c r="A347" s="3">
        <v>2016</v>
      </c>
      <c r="B347" s="3">
        <v>17194</v>
      </c>
      <c r="C347" s="1" t="s">
        <v>471</v>
      </c>
      <c r="D347" s="2">
        <v>42338</v>
      </c>
      <c r="E347" s="1" t="s">
        <v>473</v>
      </c>
      <c r="F347" s="2">
        <v>42340</v>
      </c>
      <c r="G347" s="77">
        <v>1188.6</v>
      </c>
      <c r="H347" s="77">
        <v>1188.6</v>
      </c>
      <c r="I347" s="77">
        <v>0</v>
      </c>
      <c r="J347" s="2">
        <v>42431</v>
      </c>
      <c r="K347" s="78">
        <v>30</v>
      </c>
      <c r="L347" s="2">
        <v>42370</v>
      </c>
      <c r="M347" s="2">
        <v>42735</v>
      </c>
      <c r="N347" s="77">
        <v>0</v>
      </c>
      <c r="P347" s="77">
        <v>0</v>
      </c>
      <c r="Q347" s="78">
        <f t="shared" si="40"/>
        <v>91</v>
      </c>
      <c r="R347" s="3" t="str">
        <f t="shared" si="41"/>
        <v>S</v>
      </c>
      <c r="S347" s="77">
        <f t="shared" si="42"/>
        <v>0</v>
      </c>
      <c r="T347" s="78">
        <f t="shared" si="43"/>
        <v>93</v>
      </c>
      <c r="U347" s="77">
        <f t="shared" si="44"/>
        <v>108162.6</v>
      </c>
      <c r="V347" s="77">
        <f t="shared" si="45"/>
        <v>110539.8</v>
      </c>
      <c r="W347" s="78">
        <f t="shared" si="46"/>
        <v>61</v>
      </c>
      <c r="X347" s="77">
        <f t="shared" si="47"/>
        <v>72504.6</v>
      </c>
      <c r="AH347" s="2"/>
      <c r="AQ347" s="2"/>
      <c r="AS347" s="2"/>
      <c r="AT347" s="2"/>
      <c r="BD347" s="1"/>
      <c r="BE347" s="2"/>
      <c r="BF347" s="1"/>
      <c r="BG347" s="2"/>
      <c r="BK347" s="2"/>
      <c r="BM347" s="2"/>
      <c r="BN347" s="2"/>
      <c r="BT347" s="2"/>
      <c r="BU347" s="2"/>
    </row>
    <row r="348" spans="1:73" ht="12.75">
      <c r="A348" s="3">
        <v>2016</v>
      </c>
      <c r="B348" s="3">
        <v>18384</v>
      </c>
      <c r="C348" s="1" t="s">
        <v>471</v>
      </c>
      <c r="D348" s="2">
        <v>42366</v>
      </c>
      <c r="E348" s="1" t="s">
        <v>474</v>
      </c>
      <c r="F348" s="2">
        <v>42367</v>
      </c>
      <c r="G348" s="77">
        <v>915.1</v>
      </c>
      <c r="H348" s="77">
        <v>915.1</v>
      </c>
      <c r="I348" s="77">
        <v>0</v>
      </c>
      <c r="J348" s="2">
        <v>42431</v>
      </c>
      <c r="K348" s="78">
        <v>30</v>
      </c>
      <c r="L348" s="2">
        <v>42370</v>
      </c>
      <c r="M348" s="2">
        <v>42735</v>
      </c>
      <c r="N348" s="77">
        <v>0</v>
      </c>
      <c r="P348" s="77">
        <v>0</v>
      </c>
      <c r="Q348" s="78">
        <f t="shared" si="40"/>
        <v>64</v>
      </c>
      <c r="R348" s="3" t="str">
        <f t="shared" si="41"/>
        <v>S</v>
      </c>
      <c r="S348" s="77">
        <f t="shared" si="42"/>
        <v>0</v>
      </c>
      <c r="T348" s="78">
        <f t="shared" si="43"/>
        <v>65</v>
      </c>
      <c r="U348" s="77">
        <f t="shared" si="44"/>
        <v>58566.4</v>
      </c>
      <c r="V348" s="77">
        <f t="shared" si="45"/>
        <v>59481.5</v>
      </c>
      <c r="W348" s="78">
        <f t="shared" si="46"/>
        <v>34</v>
      </c>
      <c r="X348" s="77">
        <f t="shared" si="47"/>
        <v>31113.4</v>
      </c>
      <c r="AH348" s="2"/>
      <c r="AQ348" s="2"/>
      <c r="AS348" s="2"/>
      <c r="AT348" s="2"/>
      <c r="BD348" s="1"/>
      <c r="BE348" s="2"/>
      <c r="BF348" s="1"/>
      <c r="BG348" s="2"/>
      <c r="BK348" s="2"/>
      <c r="BM348" s="2"/>
      <c r="BN348" s="2"/>
      <c r="BT348" s="2"/>
      <c r="BU348" s="2"/>
    </row>
    <row r="349" spans="1:73" ht="12.75">
      <c r="A349" s="3">
        <v>2016</v>
      </c>
      <c r="B349" s="3">
        <v>1503</v>
      </c>
      <c r="C349" s="1" t="s">
        <v>471</v>
      </c>
      <c r="D349" s="2">
        <v>42399</v>
      </c>
      <c r="E349" s="1" t="s">
        <v>475</v>
      </c>
      <c r="F349" s="2">
        <v>42402</v>
      </c>
      <c r="G349" s="77">
        <v>1494.38</v>
      </c>
      <c r="H349" s="77">
        <v>1494.38</v>
      </c>
      <c r="I349" s="77">
        <v>0</v>
      </c>
      <c r="J349" s="2">
        <v>42433</v>
      </c>
      <c r="K349" s="78">
        <v>30</v>
      </c>
      <c r="L349" s="2">
        <v>42370</v>
      </c>
      <c r="M349" s="2">
        <v>42735</v>
      </c>
      <c r="N349" s="77">
        <v>0</v>
      </c>
      <c r="P349" s="77">
        <v>0</v>
      </c>
      <c r="Q349" s="78">
        <f t="shared" si="40"/>
        <v>31</v>
      </c>
      <c r="R349" s="3" t="str">
        <f t="shared" si="41"/>
        <v>S</v>
      </c>
      <c r="S349" s="77">
        <f t="shared" si="42"/>
        <v>0</v>
      </c>
      <c r="T349" s="78">
        <f t="shared" si="43"/>
        <v>34</v>
      </c>
      <c r="U349" s="77">
        <f t="shared" si="44"/>
        <v>46325.78</v>
      </c>
      <c r="V349" s="77">
        <f t="shared" si="45"/>
        <v>50808.92</v>
      </c>
      <c r="W349" s="78">
        <f t="shared" si="46"/>
        <v>1</v>
      </c>
      <c r="X349" s="77">
        <f t="shared" si="47"/>
        <v>1494.38</v>
      </c>
      <c r="AH349" s="2"/>
      <c r="AQ349" s="2"/>
      <c r="AS349" s="2"/>
      <c r="AT349" s="2"/>
      <c r="BD349" s="1"/>
      <c r="BE349" s="2"/>
      <c r="BF349" s="1"/>
      <c r="BG349" s="2"/>
      <c r="BK349" s="2"/>
      <c r="BM349" s="2"/>
      <c r="BN349" s="2"/>
      <c r="BT349" s="2"/>
      <c r="BU349" s="2"/>
    </row>
    <row r="350" spans="1:73" ht="12.75">
      <c r="A350" s="3">
        <v>2016</v>
      </c>
      <c r="B350" s="3">
        <v>2958</v>
      </c>
      <c r="C350" s="1" t="s">
        <v>471</v>
      </c>
      <c r="D350" s="2">
        <v>42429</v>
      </c>
      <c r="E350" s="1" t="s">
        <v>476</v>
      </c>
      <c r="F350" s="2">
        <v>42431</v>
      </c>
      <c r="G350" s="77">
        <v>578.85</v>
      </c>
      <c r="H350" s="77">
        <v>578.85</v>
      </c>
      <c r="I350" s="77">
        <v>0</v>
      </c>
      <c r="J350" s="2">
        <v>42513</v>
      </c>
      <c r="K350" s="78">
        <v>30</v>
      </c>
      <c r="L350" s="2">
        <v>42370</v>
      </c>
      <c r="M350" s="2">
        <v>42735</v>
      </c>
      <c r="N350" s="77">
        <v>0</v>
      </c>
      <c r="P350" s="77">
        <v>0</v>
      </c>
      <c r="Q350" s="78">
        <f t="shared" si="40"/>
        <v>82</v>
      </c>
      <c r="R350" s="3" t="str">
        <f t="shared" si="41"/>
        <v>S</v>
      </c>
      <c r="S350" s="77">
        <f t="shared" si="42"/>
        <v>0</v>
      </c>
      <c r="T350" s="78">
        <f t="shared" si="43"/>
        <v>84</v>
      </c>
      <c r="U350" s="77">
        <f t="shared" si="44"/>
        <v>47465.7</v>
      </c>
      <c r="V350" s="77">
        <f t="shared" si="45"/>
        <v>48623.4</v>
      </c>
      <c r="W350" s="78">
        <f t="shared" si="46"/>
        <v>52</v>
      </c>
      <c r="X350" s="77">
        <f t="shared" si="47"/>
        <v>30100.2</v>
      </c>
      <c r="AH350" s="2"/>
      <c r="AQ350" s="2"/>
      <c r="AS350" s="2"/>
      <c r="AT350" s="2"/>
      <c r="BD350" s="1"/>
      <c r="BE350" s="2"/>
      <c r="BF350" s="1"/>
      <c r="BG350" s="2"/>
      <c r="BK350" s="2"/>
      <c r="BM350" s="2"/>
      <c r="BN350" s="2"/>
      <c r="BT350" s="2"/>
      <c r="BU350" s="2"/>
    </row>
    <row r="351" spans="1:73" ht="12.75">
      <c r="A351" s="3">
        <v>2016</v>
      </c>
      <c r="B351" s="3">
        <v>4390</v>
      </c>
      <c r="C351" s="1" t="s">
        <v>471</v>
      </c>
      <c r="D351" s="2">
        <v>42460</v>
      </c>
      <c r="E351" s="1" t="s">
        <v>477</v>
      </c>
      <c r="F351" s="2">
        <v>42464</v>
      </c>
      <c r="G351" s="77">
        <v>7</v>
      </c>
      <c r="H351" s="77">
        <v>7</v>
      </c>
      <c r="I351" s="77">
        <v>0</v>
      </c>
      <c r="J351" s="2">
        <v>42514</v>
      </c>
      <c r="K351" s="78">
        <v>30</v>
      </c>
      <c r="L351" s="2">
        <v>42370</v>
      </c>
      <c r="M351" s="2">
        <v>42735</v>
      </c>
      <c r="N351" s="77">
        <v>0</v>
      </c>
      <c r="P351" s="77">
        <v>0</v>
      </c>
      <c r="Q351" s="78">
        <f t="shared" si="40"/>
        <v>50</v>
      </c>
      <c r="R351" s="3" t="str">
        <f t="shared" si="41"/>
        <v>S</v>
      </c>
      <c r="S351" s="77">
        <f t="shared" si="42"/>
        <v>0</v>
      </c>
      <c r="T351" s="78">
        <f t="shared" si="43"/>
        <v>54</v>
      </c>
      <c r="U351" s="77">
        <f t="shared" si="44"/>
        <v>350</v>
      </c>
      <c r="V351" s="77">
        <f t="shared" si="45"/>
        <v>378</v>
      </c>
      <c r="W351" s="78">
        <f t="shared" si="46"/>
        <v>20</v>
      </c>
      <c r="X351" s="77">
        <f t="shared" si="47"/>
        <v>140</v>
      </c>
      <c r="AH351" s="2"/>
      <c r="AQ351" s="2"/>
      <c r="AS351" s="2"/>
      <c r="AT351" s="2"/>
      <c r="BD351" s="1"/>
      <c r="BE351" s="2"/>
      <c r="BF351" s="1"/>
      <c r="BG351" s="2"/>
      <c r="BK351" s="2"/>
      <c r="BM351" s="2"/>
      <c r="BN351" s="2"/>
      <c r="BT351" s="2"/>
      <c r="BU351" s="2"/>
    </row>
    <row r="352" spans="1:73" ht="12.75">
      <c r="A352" s="3">
        <v>2016</v>
      </c>
      <c r="B352" s="3">
        <v>608</v>
      </c>
      <c r="C352" s="1" t="s">
        <v>478</v>
      </c>
      <c r="D352" s="2">
        <v>42004</v>
      </c>
      <c r="E352" s="1" t="s">
        <v>479</v>
      </c>
      <c r="F352" s="2">
        <v>42019</v>
      </c>
      <c r="G352" s="77">
        <v>0.01</v>
      </c>
      <c r="H352" s="77">
        <v>0</v>
      </c>
      <c r="I352" s="77">
        <v>0</v>
      </c>
      <c r="J352" s="2">
        <v>1</v>
      </c>
      <c r="K352" s="78">
        <v>30</v>
      </c>
      <c r="L352" s="2">
        <v>42370</v>
      </c>
      <c r="M352" s="2">
        <v>42735</v>
      </c>
      <c r="N352" s="77">
        <v>0</v>
      </c>
      <c r="P352" s="77">
        <v>0</v>
      </c>
      <c r="Q352" s="78">
        <f t="shared" si="40"/>
        <v>0</v>
      </c>
      <c r="R352" s="3" t="str">
        <f t="shared" si="41"/>
        <v>N</v>
      </c>
      <c r="S352" s="77">
        <f t="shared" si="42"/>
        <v>0.01</v>
      </c>
      <c r="T352" s="78">
        <f t="shared" si="43"/>
        <v>0</v>
      </c>
      <c r="U352" s="77">
        <f t="shared" si="44"/>
        <v>0</v>
      </c>
      <c r="V352" s="77">
        <f t="shared" si="45"/>
        <v>0</v>
      </c>
      <c r="W352" s="78">
        <f t="shared" si="46"/>
        <v>0</v>
      </c>
      <c r="X352" s="77">
        <f t="shared" si="47"/>
        <v>0</v>
      </c>
      <c r="AH352" s="2"/>
      <c r="AQ352" s="2"/>
      <c r="AS352" s="2"/>
      <c r="AT352" s="2"/>
      <c r="BD352" s="1"/>
      <c r="BE352" s="2"/>
      <c r="BF352" s="1"/>
      <c r="BG352" s="2"/>
      <c r="BK352" s="2"/>
      <c r="BM352" s="2"/>
      <c r="BN352" s="2"/>
      <c r="BT352" s="2"/>
      <c r="BU352" s="2"/>
    </row>
    <row r="353" spans="1:73" ht="12.75">
      <c r="A353" s="3">
        <v>2016</v>
      </c>
      <c r="B353" s="3">
        <v>2634</v>
      </c>
      <c r="C353" s="1" t="s">
        <v>478</v>
      </c>
      <c r="D353" s="2">
        <v>42004</v>
      </c>
      <c r="E353" s="1" t="s">
        <v>480</v>
      </c>
      <c r="F353" s="2">
        <v>42054</v>
      </c>
      <c r="G353" s="77">
        <v>0.01</v>
      </c>
      <c r="H353" s="77">
        <v>0</v>
      </c>
      <c r="I353" s="77">
        <v>0</v>
      </c>
      <c r="J353" s="2">
        <v>1</v>
      </c>
      <c r="K353" s="78">
        <v>30</v>
      </c>
      <c r="L353" s="2">
        <v>42370</v>
      </c>
      <c r="M353" s="2">
        <v>42735</v>
      </c>
      <c r="N353" s="77">
        <v>0</v>
      </c>
      <c r="P353" s="77">
        <v>0</v>
      </c>
      <c r="Q353" s="78">
        <f t="shared" si="40"/>
        <v>0</v>
      </c>
      <c r="R353" s="3" t="str">
        <f t="shared" si="41"/>
        <v>N</v>
      </c>
      <c r="S353" s="77">
        <f t="shared" si="42"/>
        <v>0.01</v>
      </c>
      <c r="T353" s="78">
        <f t="shared" si="43"/>
        <v>0</v>
      </c>
      <c r="U353" s="77">
        <f t="shared" si="44"/>
        <v>0</v>
      </c>
      <c r="V353" s="77">
        <f t="shared" si="45"/>
        <v>0</v>
      </c>
      <c r="W353" s="78">
        <f t="shared" si="46"/>
        <v>0</v>
      </c>
      <c r="X353" s="77">
        <f t="shared" si="47"/>
        <v>0</v>
      </c>
      <c r="AH353" s="2"/>
      <c r="AQ353" s="2"/>
      <c r="AS353" s="2"/>
      <c r="AT353" s="2"/>
      <c r="BD353" s="1"/>
      <c r="BE353" s="2"/>
      <c r="BF353" s="1"/>
      <c r="BG353" s="2"/>
      <c r="BK353" s="2"/>
      <c r="BM353" s="2"/>
      <c r="BN353" s="2"/>
      <c r="BT353" s="2"/>
      <c r="BU353" s="2"/>
    </row>
    <row r="354" spans="1:73" ht="12.75">
      <c r="A354" s="3">
        <v>2016</v>
      </c>
      <c r="B354" s="3">
        <v>857</v>
      </c>
      <c r="C354" s="1" t="s">
        <v>478</v>
      </c>
      <c r="D354" s="2">
        <v>42369</v>
      </c>
      <c r="E354" s="1" t="s">
        <v>481</v>
      </c>
      <c r="F354" s="2">
        <v>42390</v>
      </c>
      <c r="G354" s="77">
        <v>3838.36</v>
      </c>
      <c r="H354" s="77">
        <v>3838.36</v>
      </c>
      <c r="I354" s="77">
        <v>0</v>
      </c>
      <c r="J354" s="2">
        <v>42438</v>
      </c>
      <c r="K354" s="78">
        <v>30</v>
      </c>
      <c r="L354" s="2">
        <v>42370</v>
      </c>
      <c r="M354" s="2">
        <v>42735</v>
      </c>
      <c r="N354" s="77">
        <v>0</v>
      </c>
      <c r="P354" s="77">
        <v>0</v>
      </c>
      <c r="Q354" s="78">
        <f t="shared" si="40"/>
        <v>48</v>
      </c>
      <c r="R354" s="3" t="str">
        <f t="shared" si="41"/>
        <v>S</v>
      </c>
      <c r="S354" s="77">
        <f t="shared" si="42"/>
        <v>0</v>
      </c>
      <c r="T354" s="78">
        <f t="shared" si="43"/>
        <v>69</v>
      </c>
      <c r="U354" s="77">
        <f t="shared" si="44"/>
        <v>184241.28</v>
      </c>
      <c r="V354" s="77">
        <f t="shared" si="45"/>
        <v>264846.84</v>
      </c>
      <c r="W354" s="78">
        <f t="shared" si="46"/>
        <v>18</v>
      </c>
      <c r="X354" s="77">
        <f t="shared" si="47"/>
        <v>69090.48</v>
      </c>
      <c r="AH354" s="2"/>
      <c r="AQ354" s="2"/>
      <c r="AS354" s="2"/>
      <c r="AT354" s="2"/>
      <c r="BD354" s="1"/>
      <c r="BE354" s="2"/>
      <c r="BF354" s="1"/>
      <c r="BG354" s="2"/>
      <c r="BK354" s="2"/>
      <c r="BM354" s="2"/>
      <c r="BN354" s="2"/>
      <c r="BT354" s="2"/>
      <c r="BU354" s="2"/>
    </row>
    <row r="355" spans="1:73" ht="12.75">
      <c r="A355" s="3">
        <v>2016</v>
      </c>
      <c r="B355" s="3">
        <v>858</v>
      </c>
      <c r="C355" s="1" t="s">
        <v>478</v>
      </c>
      <c r="D355" s="2">
        <v>42369</v>
      </c>
      <c r="E355" s="1" t="s">
        <v>482</v>
      </c>
      <c r="F355" s="2">
        <v>42390</v>
      </c>
      <c r="G355" s="77">
        <v>7642.23</v>
      </c>
      <c r="H355" s="77">
        <v>7642.23</v>
      </c>
      <c r="I355" s="77">
        <v>0</v>
      </c>
      <c r="J355" s="2">
        <v>42437</v>
      </c>
      <c r="K355" s="78">
        <v>30</v>
      </c>
      <c r="L355" s="2">
        <v>42370</v>
      </c>
      <c r="M355" s="2">
        <v>42735</v>
      </c>
      <c r="N355" s="77">
        <v>0</v>
      </c>
      <c r="P355" s="77">
        <v>0</v>
      </c>
      <c r="Q355" s="78">
        <f t="shared" si="40"/>
        <v>47</v>
      </c>
      <c r="R355" s="3" t="str">
        <f t="shared" si="41"/>
        <v>S</v>
      </c>
      <c r="S355" s="77">
        <f t="shared" si="42"/>
        <v>0</v>
      </c>
      <c r="T355" s="78">
        <f t="shared" si="43"/>
        <v>68</v>
      </c>
      <c r="U355" s="77">
        <f t="shared" si="44"/>
        <v>359184.81</v>
      </c>
      <c r="V355" s="77">
        <f t="shared" si="45"/>
        <v>519671.64</v>
      </c>
      <c r="W355" s="78">
        <f t="shared" si="46"/>
        <v>17</v>
      </c>
      <c r="X355" s="77">
        <f t="shared" si="47"/>
        <v>129917.91</v>
      </c>
      <c r="AH355" s="2"/>
      <c r="AQ355" s="2"/>
      <c r="AS355" s="2"/>
      <c r="AT355" s="2"/>
      <c r="BD355" s="1"/>
      <c r="BE355" s="2"/>
      <c r="BF355" s="1"/>
      <c r="BG355" s="2"/>
      <c r="BK355" s="2"/>
      <c r="BM355" s="2"/>
      <c r="BN355" s="2"/>
      <c r="BT355" s="2"/>
      <c r="BU355" s="2"/>
    </row>
    <row r="356" spans="1:73" ht="12.75">
      <c r="A356" s="3">
        <v>2016</v>
      </c>
      <c r="B356" s="3">
        <v>2672</v>
      </c>
      <c r="C356" s="1" t="s">
        <v>478</v>
      </c>
      <c r="D356" s="2">
        <v>42423</v>
      </c>
      <c r="E356" s="1" t="s">
        <v>483</v>
      </c>
      <c r="F356" s="2">
        <v>42425</v>
      </c>
      <c r="G356" s="77">
        <v>41571.37</v>
      </c>
      <c r="H356" s="77">
        <v>41571.37</v>
      </c>
      <c r="I356" s="77">
        <v>0</v>
      </c>
      <c r="J356" s="2">
        <v>42437</v>
      </c>
      <c r="K356" s="78">
        <v>30</v>
      </c>
      <c r="L356" s="2">
        <v>42370</v>
      </c>
      <c r="M356" s="2">
        <v>42735</v>
      </c>
      <c r="N356" s="77">
        <v>0</v>
      </c>
      <c r="P356" s="77">
        <v>0</v>
      </c>
      <c r="Q356" s="78">
        <f t="shared" si="40"/>
        <v>12</v>
      </c>
      <c r="R356" s="3" t="str">
        <f t="shared" si="41"/>
        <v>S</v>
      </c>
      <c r="S356" s="77">
        <f t="shared" si="42"/>
        <v>0</v>
      </c>
      <c r="T356" s="78">
        <f t="shared" si="43"/>
        <v>14</v>
      </c>
      <c r="U356" s="77">
        <f t="shared" si="44"/>
        <v>498856.44</v>
      </c>
      <c r="V356" s="77">
        <f t="shared" si="45"/>
        <v>581999.18</v>
      </c>
      <c r="W356" s="78">
        <f t="shared" si="46"/>
        <v>-18</v>
      </c>
      <c r="X356" s="77">
        <f t="shared" si="47"/>
        <v>-748284.66</v>
      </c>
      <c r="AH356" s="2"/>
      <c r="AQ356" s="2"/>
      <c r="AS356" s="2"/>
      <c r="AT356" s="2"/>
      <c r="BD356" s="1"/>
      <c r="BE356" s="2"/>
      <c r="BF356" s="1"/>
      <c r="BG356" s="2"/>
      <c r="BK356" s="2"/>
      <c r="BM356" s="2"/>
      <c r="BN356" s="2"/>
      <c r="BT356" s="2"/>
      <c r="BU356" s="2"/>
    </row>
    <row r="357" spans="1:73" ht="12.75">
      <c r="A357" s="3">
        <v>2016</v>
      </c>
      <c r="B357" s="3">
        <v>2673</v>
      </c>
      <c r="C357" s="1" t="s">
        <v>478</v>
      </c>
      <c r="D357" s="2">
        <v>42423</v>
      </c>
      <c r="E357" s="1" t="s">
        <v>484</v>
      </c>
      <c r="F357" s="2">
        <v>42425</v>
      </c>
      <c r="G357" s="77">
        <v>33654.24</v>
      </c>
      <c r="H357" s="77">
        <v>33654.24</v>
      </c>
      <c r="I357" s="77">
        <v>0</v>
      </c>
      <c r="J357" s="2">
        <v>42437</v>
      </c>
      <c r="K357" s="78">
        <v>30</v>
      </c>
      <c r="L357" s="2">
        <v>42370</v>
      </c>
      <c r="M357" s="2">
        <v>42735</v>
      </c>
      <c r="N357" s="77">
        <v>0</v>
      </c>
      <c r="P357" s="77">
        <v>0</v>
      </c>
      <c r="Q357" s="78">
        <f t="shared" si="40"/>
        <v>12</v>
      </c>
      <c r="R357" s="3" t="str">
        <f t="shared" si="41"/>
        <v>S</v>
      </c>
      <c r="S357" s="77">
        <f t="shared" si="42"/>
        <v>0</v>
      </c>
      <c r="T357" s="78">
        <f t="shared" si="43"/>
        <v>14</v>
      </c>
      <c r="U357" s="77">
        <f t="shared" si="44"/>
        <v>403850.88</v>
      </c>
      <c r="V357" s="77">
        <f t="shared" si="45"/>
        <v>471159.36</v>
      </c>
      <c r="W357" s="78">
        <f t="shared" si="46"/>
        <v>-18</v>
      </c>
      <c r="X357" s="77">
        <f t="shared" si="47"/>
        <v>-605776.32</v>
      </c>
      <c r="AH357" s="2"/>
      <c r="AQ357" s="2"/>
      <c r="AS357" s="2"/>
      <c r="AT357" s="2"/>
      <c r="BD357" s="1"/>
      <c r="BE357" s="2"/>
      <c r="BF357" s="1"/>
      <c r="BG357" s="2"/>
      <c r="BK357" s="2"/>
      <c r="BM357" s="2"/>
      <c r="BN357" s="2"/>
      <c r="BT357" s="2"/>
      <c r="BU357" s="2"/>
    </row>
    <row r="358" spans="1:73" ht="12.75">
      <c r="A358" s="3">
        <v>2016</v>
      </c>
      <c r="B358" s="3">
        <v>2674</v>
      </c>
      <c r="C358" s="1" t="s">
        <v>478</v>
      </c>
      <c r="D358" s="2">
        <v>42423</v>
      </c>
      <c r="E358" s="1" t="s">
        <v>485</v>
      </c>
      <c r="F358" s="2">
        <v>42425</v>
      </c>
      <c r="G358" s="77">
        <v>41571.37</v>
      </c>
      <c r="H358" s="77">
        <v>41571.37</v>
      </c>
      <c r="I358" s="77">
        <v>0</v>
      </c>
      <c r="J358" s="2">
        <v>42437</v>
      </c>
      <c r="K358" s="78">
        <v>30</v>
      </c>
      <c r="L358" s="2">
        <v>42370</v>
      </c>
      <c r="M358" s="2">
        <v>42735</v>
      </c>
      <c r="N358" s="77">
        <v>0</v>
      </c>
      <c r="P358" s="77">
        <v>0</v>
      </c>
      <c r="Q358" s="78">
        <f t="shared" si="40"/>
        <v>12</v>
      </c>
      <c r="R358" s="3" t="str">
        <f t="shared" si="41"/>
        <v>S</v>
      </c>
      <c r="S358" s="77">
        <f t="shared" si="42"/>
        <v>0</v>
      </c>
      <c r="T358" s="78">
        <f t="shared" si="43"/>
        <v>14</v>
      </c>
      <c r="U358" s="77">
        <f t="shared" si="44"/>
        <v>498856.44</v>
      </c>
      <c r="V358" s="77">
        <f t="shared" si="45"/>
        <v>581999.18</v>
      </c>
      <c r="W358" s="78">
        <f t="shared" si="46"/>
        <v>-18</v>
      </c>
      <c r="X358" s="77">
        <f t="shared" si="47"/>
        <v>-748284.66</v>
      </c>
      <c r="AH358" s="2"/>
      <c r="AQ358" s="2"/>
      <c r="AS358" s="2"/>
      <c r="AT358" s="2"/>
      <c r="BD358" s="1"/>
      <c r="BE358" s="2"/>
      <c r="BF358" s="1"/>
      <c r="BG358" s="2"/>
      <c r="BK358" s="2"/>
      <c r="BM358" s="2"/>
      <c r="BN358" s="2"/>
      <c r="BT358" s="2"/>
      <c r="BU358" s="2"/>
    </row>
    <row r="359" spans="1:73" ht="12.75">
      <c r="A359" s="3">
        <v>2016</v>
      </c>
      <c r="B359" s="3">
        <v>2675</v>
      </c>
      <c r="C359" s="1" t="s">
        <v>478</v>
      </c>
      <c r="D359" s="2">
        <v>42423</v>
      </c>
      <c r="E359" s="1" t="s">
        <v>486</v>
      </c>
      <c r="F359" s="2">
        <v>42425</v>
      </c>
      <c r="G359" s="77">
        <v>33654.24</v>
      </c>
      <c r="H359" s="77">
        <v>33654.24</v>
      </c>
      <c r="I359" s="77">
        <v>0</v>
      </c>
      <c r="J359" s="2">
        <v>42437</v>
      </c>
      <c r="K359" s="78">
        <v>30</v>
      </c>
      <c r="L359" s="2">
        <v>42370</v>
      </c>
      <c r="M359" s="2">
        <v>42735</v>
      </c>
      <c r="N359" s="77">
        <v>0</v>
      </c>
      <c r="P359" s="77">
        <v>0</v>
      </c>
      <c r="Q359" s="78">
        <f t="shared" si="40"/>
        <v>12</v>
      </c>
      <c r="R359" s="3" t="str">
        <f t="shared" si="41"/>
        <v>S</v>
      </c>
      <c r="S359" s="77">
        <f t="shared" si="42"/>
        <v>0</v>
      </c>
      <c r="T359" s="78">
        <f t="shared" si="43"/>
        <v>14</v>
      </c>
      <c r="U359" s="77">
        <f t="shared" si="44"/>
        <v>403850.88</v>
      </c>
      <c r="V359" s="77">
        <f t="shared" si="45"/>
        <v>471159.36</v>
      </c>
      <c r="W359" s="78">
        <f t="shared" si="46"/>
        <v>-18</v>
      </c>
      <c r="X359" s="77">
        <f t="shared" si="47"/>
        <v>-605776.32</v>
      </c>
      <c r="AH359" s="2"/>
      <c r="AQ359" s="2"/>
      <c r="AS359" s="2"/>
      <c r="AT359" s="2"/>
      <c r="BD359" s="1"/>
      <c r="BE359" s="2"/>
      <c r="BF359" s="1"/>
      <c r="BG359" s="2"/>
      <c r="BK359" s="2"/>
      <c r="BM359" s="2"/>
      <c r="BN359" s="2"/>
      <c r="BT359" s="2"/>
      <c r="BU359" s="2"/>
    </row>
    <row r="360" spans="1:73" ht="12.75">
      <c r="A360" s="3">
        <v>2016</v>
      </c>
      <c r="B360" s="3">
        <v>3426</v>
      </c>
      <c r="C360" s="1" t="s">
        <v>478</v>
      </c>
      <c r="D360" s="2">
        <v>42439</v>
      </c>
      <c r="E360" s="1" t="s">
        <v>487</v>
      </c>
      <c r="F360" s="2">
        <v>42443</v>
      </c>
      <c r="G360" s="77">
        <v>41571.37</v>
      </c>
      <c r="H360" s="77">
        <v>41571.37</v>
      </c>
      <c r="I360" s="77">
        <v>0</v>
      </c>
      <c r="J360" s="2">
        <v>42517</v>
      </c>
      <c r="K360" s="78">
        <v>30</v>
      </c>
      <c r="L360" s="2">
        <v>42370</v>
      </c>
      <c r="M360" s="2">
        <v>42735</v>
      </c>
      <c r="N360" s="77">
        <v>0</v>
      </c>
      <c r="P360" s="77">
        <v>0</v>
      </c>
      <c r="Q360" s="78">
        <f t="shared" si="40"/>
        <v>74</v>
      </c>
      <c r="R360" s="3" t="str">
        <f t="shared" si="41"/>
        <v>S</v>
      </c>
      <c r="S360" s="77">
        <f t="shared" si="42"/>
        <v>0</v>
      </c>
      <c r="T360" s="78">
        <f t="shared" si="43"/>
        <v>78</v>
      </c>
      <c r="U360" s="77">
        <f t="shared" si="44"/>
        <v>3076281.38</v>
      </c>
      <c r="V360" s="77">
        <f t="shared" si="45"/>
        <v>3242566.86</v>
      </c>
      <c r="W360" s="78">
        <f t="shared" si="46"/>
        <v>44</v>
      </c>
      <c r="X360" s="77">
        <f t="shared" si="47"/>
        <v>1829140.28</v>
      </c>
      <c r="AH360" s="2"/>
      <c r="AQ360" s="2"/>
      <c r="AS360" s="2"/>
      <c r="AT360" s="2"/>
      <c r="BD360" s="1"/>
      <c r="BE360" s="2"/>
      <c r="BF360" s="1"/>
      <c r="BG360" s="2"/>
      <c r="BK360" s="2"/>
      <c r="BM360" s="2"/>
      <c r="BN360" s="2"/>
      <c r="BT360" s="2"/>
      <c r="BU360" s="2"/>
    </row>
    <row r="361" spans="1:73" ht="12.75">
      <c r="A361" s="3">
        <v>2016</v>
      </c>
      <c r="B361" s="3">
        <v>3425</v>
      </c>
      <c r="C361" s="1" t="s">
        <v>478</v>
      </c>
      <c r="D361" s="2">
        <v>42439</v>
      </c>
      <c r="E361" s="1" t="s">
        <v>488</v>
      </c>
      <c r="F361" s="2">
        <v>42443</v>
      </c>
      <c r="G361" s="77">
        <v>33654.24</v>
      </c>
      <c r="H361" s="77">
        <v>33654.24</v>
      </c>
      <c r="I361" s="77">
        <v>0</v>
      </c>
      <c r="J361" s="2">
        <v>42517</v>
      </c>
      <c r="K361" s="78">
        <v>30</v>
      </c>
      <c r="L361" s="2">
        <v>42370</v>
      </c>
      <c r="M361" s="2">
        <v>42735</v>
      </c>
      <c r="N361" s="77">
        <v>0</v>
      </c>
      <c r="P361" s="77">
        <v>0</v>
      </c>
      <c r="Q361" s="78">
        <f t="shared" si="40"/>
        <v>74</v>
      </c>
      <c r="R361" s="3" t="str">
        <f t="shared" si="41"/>
        <v>S</v>
      </c>
      <c r="S361" s="77">
        <f t="shared" si="42"/>
        <v>0</v>
      </c>
      <c r="T361" s="78">
        <f t="shared" si="43"/>
        <v>78</v>
      </c>
      <c r="U361" s="77">
        <f t="shared" si="44"/>
        <v>2490413.76</v>
      </c>
      <c r="V361" s="77">
        <f t="shared" si="45"/>
        <v>2625030.72</v>
      </c>
      <c r="W361" s="78">
        <f t="shared" si="46"/>
        <v>44</v>
      </c>
      <c r="X361" s="77">
        <f t="shared" si="47"/>
        <v>1480786.56</v>
      </c>
      <c r="AH361" s="2"/>
      <c r="AQ361" s="2"/>
      <c r="AS361" s="2"/>
      <c r="AT361" s="2"/>
      <c r="BD361" s="1"/>
      <c r="BE361" s="2"/>
      <c r="BF361" s="1"/>
      <c r="BG361" s="2"/>
      <c r="BK361" s="2"/>
      <c r="BM361" s="2"/>
      <c r="BN361" s="2"/>
      <c r="BT361" s="2"/>
      <c r="BU361" s="2"/>
    </row>
    <row r="362" spans="1:73" ht="12.75">
      <c r="A362" s="3">
        <v>2016</v>
      </c>
      <c r="B362" s="3">
        <v>5630</v>
      </c>
      <c r="C362" s="1" t="s">
        <v>478</v>
      </c>
      <c r="D362" s="2">
        <v>42488</v>
      </c>
      <c r="E362" s="1" t="s">
        <v>489</v>
      </c>
      <c r="F362" s="2">
        <v>42488</v>
      </c>
      <c r="G362" s="77">
        <v>33654.24</v>
      </c>
      <c r="H362" s="77">
        <v>33654.24</v>
      </c>
      <c r="I362" s="77">
        <v>0</v>
      </c>
      <c r="J362" s="2">
        <v>42517</v>
      </c>
      <c r="K362" s="78">
        <v>30</v>
      </c>
      <c r="L362" s="2">
        <v>42370</v>
      </c>
      <c r="M362" s="2">
        <v>42735</v>
      </c>
      <c r="N362" s="77">
        <v>0</v>
      </c>
      <c r="P362" s="77">
        <v>0</v>
      </c>
      <c r="Q362" s="78">
        <f t="shared" si="40"/>
        <v>29</v>
      </c>
      <c r="R362" s="3" t="str">
        <f t="shared" si="41"/>
        <v>S</v>
      </c>
      <c r="S362" s="77">
        <f t="shared" si="42"/>
        <v>0</v>
      </c>
      <c r="T362" s="78">
        <f t="shared" si="43"/>
        <v>29</v>
      </c>
      <c r="U362" s="77">
        <f t="shared" si="44"/>
        <v>975972.96</v>
      </c>
      <c r="V362" s="77">
        <f t="shared" si="45"/>
        <v>975972.96</v>
      </c>
      <c r="W362" s="78">
        <f t="shared" si="46"/>
        <v>-1</v>
      </c>
      <c r="X362" s="77">
        <f t="shared" si="47"/>
        <v>-33654.24</v>
      </c>
      <c r="AH362" s="2"/>
      <c r="AQ362" s="2"/>
      <c r="AS362" s="2"/>
      <c r="AT362" s="2"/>
      <c r="BD362" s="1"/>
      <c r="BE362" s="2"/>
      <c r="BF362" s="1"/>
      <c r="BG362" s="2"/>
      <c r="BK362" s="2"/>
      <c r="BM362" s="2"/>
      <c r="BN362" s="2"/>
      <c r="BT362" s="2"/>
      <c r="BU362" s="2"/>
    </row>
    <row r="363" spans="1:73" ht="12.75">
      <c r="A363" s="3">
        <v>2016</v>
      </c>
      <c r="B363" s="3">
        <v>5631</v>
      </c>
      <c r="C363" s="1" t="s">
        <v>478</v>
      </c>
      <c r="D363" s="2">
        <v>42488</v>
      </c>
      <c r="E363" s="1" t="s">
        <v>490</v>
      </c>
      <c r="F363" s="2">
        <v>42488</v>
      </c>
      <c r="G363" s="77">
        <v>41571.37</v>
      </c>
      <c r="H363" s="77">
        <v>41571.37</v>
      </c>
      <c r="I363" s="77">
        <v>0</v>
      </c>
      <c r="J363" s="2">
        <v>42517</v>
      </c>
      <c r="K363" s="78">
        <v>30</v>
      </c>
      <c r="L363" s="2">
        <v>42370</v>
      </c>
      <c r="M363" s="2">
        <v>42735</v>
      </c>
      <c r="N363" s="77">
        <v>0</v>
      </c>
      <c r="P363" s="77">
        <v>0</v>
      </c>
      <c r="Q363" s="78">
        <f t="shared" si="40"/>
        <v>29</v>
      </c>
      <c r="R363" s="3" t="str">
        <f t="shared" si="41"/>
        <v>S</v>
      </c>
      <c r="S363" s="77">
        <f t="shared" si="42"/>
        <v>0</v>
      </c>
      <c r="T363" s="78">
        <f t="shared" si="43"/>
        <v>29</v>
      </c>
      <c r="U363" s="77">
        <f t="shared" si="44"/>
        <v>1205569.73</v>
      </c>
      <c r="V363" s="77">
        <f t="shared" si="45"/>
        <v>1205569.73</v>
      </c>
      <c r="W363" s="78">
        <f t="shared" si="46"/>
        <v>-1</v>
      </c>
      <c r="X363" s="77">
        <f t="shared" si="47"/>
        <v>-41571.37</v>
      </c>
      <c r="AH363" s="2"/>
      <c r="AQ363" s="2"/>
      <c r="AS363" s="2"/>
      <c r="AT363" s="2"/>
      <c r="BD363" s="1"/>
      <c r="BE363" s="2"/>
      <c r="BF363" s="1"/>
      <c r="BG363" s="2"/>
      <c r="BK363" s="2"/>
      <c r="BM363" s="2"/>
      <c r="BN363" s="2"/>
      <c r="BT363" s="2"/>
      <c r="BU363" s="2"/>
    </row>
    <row r="364" spans="1:73" ht="12.75">
      <c r="A364" s="3">
        <v>2016</v>
      </c>
      <c r="B364" s="3">
        <v>7622</v>
      </c>
      <c r="C364" s="1" t="s">
        <v>478</v>
      </c>
      <c r="D364" s="2">
        <v>42521</v>
      </c>
      <c r="E364" s="1" t="s">
        <v>491</v>
      </c>
      <c r="F364" s="2">
        <v>42534</v>
      </c>
      <c r="G364" s="77">
        <v>33654.24</v>
      </c>
      <c r="H364" s="77">
        <v>33654.24</v>
      </c>
      <c r="I364" s="77">
        <v>0</v>
      </c>
      <c r="J364" s="2">
        <v>42551</v>
      </c>
      <c r="K364" s="78">
        <v>30</v>
      </c>
      <c r="L364" s="2">
        <v>42370</v>
      </c>
      <c r="M364" s="2">
        <v>42735</v>
      </c>
      <c r="N364" s="77">
        <v>0</v>
      </c>
      <c r="P364" s="77">
        <v>0</v>
      </c>
      <c r="Q364" s="78">
        <f t="shared" si="40"/>
        <v>17</v>
      </c>
      <c r="R364" s="3" t="str">
        <f t="shared" si="41"/>
        <v>S</v>
      </c>
      <c r="S364" s="77">
        <f t="shared" si="42"/>
        <v>0</v>
      </c>
      <c r="T364" s="78">
        <f t="shared" si="43"/>
        <v>30</v>
      </c>
      <c r="U364" s="77">
        <f t="shared" si="44"/>
        <v>572122.08</v>
      </c>
      <c r="V364" s="77">
        <f t="shared" si="45"/>
        <v>1009627.2</v>
      </c>
      <c r="W364" s="78">
        <f t="shared" si="46"/>
        <v>-13</v>
      </c>
      <c r="X364" s="77">
        <f t="shared" si="47"/>
        <v>-437505.12</v>
      </c>
      <c r="AH364" s="2"/>
      <c r="AQ364" s="2"/>
      <c r="AS364" s="2"/>
      <c r="AT364" s="2"/>
      <c r="BD364" s="1"/>
      <c r="BE364" s="2"/>
      <c r="BF364" s="1"/>
      <c r="BG364" s="2"/>
      <c r="BK364" s="2"/>
      <c r="BM364" s="2"/>
      <c r="BN364" s="2"/>
      <c r="BT364" s="2"/>
      <c r="BU364" s="2"/>
    </row>
    <row r="365" spans="1:73" ht="12.75">
      <c r="A365" s="3">
        <v>2016</v>
      </c>
      <c r="B365" s="3">
        <v>7623</v>
      </c>
      <c r="C365" s="1" t="s">
        <v>478</v>
      </c>
      <c r="D365" s="2">
        <v>42521</v>
      </c>
      <c r="E365" s="1" t="s">
        <v>492</v>
      </c>
      <c r="F365" s="2">
        <v>42534</v>
      </c>
      <c r="G365" s="77">
        <v>41571.37</v>
      </c>
      <c r="H365" s="77">
        <v>41571.37</v>
      </c>
      <c r="I365" s="77">
        <v>0</v>
      </c>
      <c r="J365" s="2">
        <v>42551</v>
      </c>
      <c r="K365" s="78">
        <v>30</v>
      </c>
      <c r="L365" s="2">
        <v>42370</v>
      </c>
      <c r="M365" s="2">
        <v>42735</v>
      </c>
      <c r="N365" s="77">
        <v>0</v>
      </c>
      <c r="P365" s="77">
        <v>0</v>
      </c>
      <c r="Q365" s="78">
        <f t="shared" si="40"/>
        <v>17</v>
      </c>
      <c r="R365" s="3" t="str">
        <f t="shared" si="41"/>
        <v>S</v>
      </c>
      <c r="S365" s="77">
        <f t="shared" si="42"/>
        <v>0</v>
      </c>
      <c r="T365" s="78">
        <f t="shared" si="43"/>
        <v>30</v>
      </c>
      <c r="U365" s="77">
        <f t="shared" si="44"/>
        <v>706713.29</v>
      </c>
      <c r="V365" s="77">
        <f t="shared" si="45"/>
        <v>1247141.1</v>
      </c>
      <c r="W365" s="78">
        <f t="shared" si="46"/>
        <v>-13</v>
      </c>
      <c r="X365" s="77">
        <f t="shared" si="47"/>
        <v>-540427.81</v>
      </c>
      <c r="AH365" s="2"/>
      <c r="AQ365" s="2"/>
      <c r="AS365" s="2"/>
      <c r="AT365" s="2"/>
      <c r="BD365" s="1"/>
      <c r="BE365" s="2"/>
      <c r="BF365" s="1"/>
      <c r="BG365" s="2"/>
      <c r="BK365" s="2"/>
      <c r="BM365" s="2"/>
      <c r="BN365" s="2"/>
      <c r="BT365" s="2"/>
      <c r="BU365" s="2"/>
    </row>
    <row r="366" spans="1:73" ht="12.75">
      <c r="A366" s="3">
        <v>2016</v>
      </c>
      <c r="B366" s="3">
        <v>7624</v>
      </c>
      <c r="C366" s="1" t="s">
        <v>478</v>
      </c>
      <c r="D366" s="2">
        <v>42521</v>
      </c>
      <c r="E366" s="1" t="s">
        <v>493</v>
      </c>
      <c r="F366" s="2">
        <v>42534</v>
      </c>
      <c r="G366" s="77">
        <v>76465.42</v>
      </c>
      <c r="H366" s="77">
        <v>76465.42</v>
      </c>
      <c r="I366" s="77">
        <v>0</v>
      </c>
      <c r="J366" s="2">
        <v>42551</v>
      </c>
      <c r="K366" s="78">
        <v>30</v>
      </c>
      <c r="L366" s="2">
        <v>42370</v>
      </c>
      <c r="M366" s="2">
        <v>42735</v>
      </c>
      <c r="N366" s="77">
        <v>0</v>
      </c>
      <c r="P366" s="77">
        <v>0</v>
      </c>
      <c r="Q366" s="78">
        <f t="shared" si="40"/>
        <v>17</v>
      </c>
      <c r="R366" s="3" t="str">
        <f t="shared" si="41"/>
        <v>S</v>
      </c>
      <c r="S366" s="77">
        <f t="shared" si="42"/>
        <v>0</v>
      </c>
      <c r="T366" s="78">
        <f t="shared" si="43"/>
        <v>30</v>
      </c>
      <c r="U366" s="77">
        <f t="shared" si="44"/>
        <v>1299912.14</v>
      </c>
      <c r="V366" s="77">
        <f t="shared" si="45"/>
        <v>2293962.6</v>
      </c>
      <c r="W366" s="78">
        <f t="shared" si="46"/>
        <v>-13</v>
      </c>
      <c r="X366" s="77">
        <f t="shared" si="47"/>
        <v>-994050.46</v>
      </c>
      <c r="AH366" s="2"/>
      <c r="AQ366" s="2"/>
      <c r="AS366" s="2"/>
      <c r="AT366" s="2"/>
      <c r="BD366" s="1"/>
      <c r="BE366" s="2"/>
      <c r="BF366" s="1"/>
      <c r="BG366" s="2"/>
      <c r="BK366" s="2"/>
      <c r="BM366" s="2"/>
      <c r="BN366" s="2"/>
      <c r="BT366" s="2"/>
      <c r="BU366" s="2"/>
    </row>
    <row r="367" spans="1:73" ht="12.75">
      <c r="A367" s="3">
        <v>2016</v>
      </c>
      <c r="B367" s="3">
        <v>7625</v>
      </c>
      <c r="C367" s="1" t="s">
        <v>478</v>
      </c>
      <c r="D367" s="2">
        <v>42521</v>
      </c>
      <c r="E367" s="1" t="s">
        <v>494</v>
      </c>
      <c r="F367" s="2">
        <v>42534</v>
      </c>
      <c r="G367" s="77">
        <v>116692.39</v>
      </c>
      <c r="H367" s="77">
        <v>116692.39</v>
      </c>
      <c r="I367" s="77">
        <v>0</v>
      </c>
      <c r="J367" s="2">
        <v>42551</v>
      </c>
      <c r="K367" s="78">
        <v>30</v>
      </c>
      <c r="L367" s="2">
        <v>42370</v>
      </c>
      <c r="M367" s="2">
        <v>42735</v>
      </c>
      <c r="N367" s="77">
        <v>0</v>
      </c>
      <c r="P367" s="77">
        <v>0</v>
      </c>
      <c r="Q367" s="78">
        <f t="shared" si="40"/>
        <v>17</v>
      </c>
      <c r="R367" s="3" t="str">
        <f t="shared" si="41"/>
        <v>S</v>
      </c>
      <c r="S367" s="77">
        <f t="shared" si="42"/>
        <v>0</v>
      </c>
      <c r="T367" s="78">
        <f t="shared" si="43"/>
        <v>30</v>
      </c>
      <c r="U367" s="77">
        <f t="shared" si="44"/>
        <v>1983770.63</v>
      </c>
      <c r="V367" s="77">
        <f t="shared" si="45"/>
        <v>3500771.7</v>
      </c>
      <c r="W367" s="78">
        <f t="shared" si="46"/>
        <v>-13</v>
      </c>
      <c r="X367" s="77">
        <f t="shared" si="47"/>
        <v>-1517001.07</v>
      </c>
      <c r="AH367" s="2"/>
      <c r="AQ367" s="2"/>
      <c r="AS367" s="2"/>
      <c r="AT367" s="2"/>
      <c r="BD367" s="1"/>
      <c r="BE367" s="2"/>
      <c r="BF367" s="1"/>
      <c r="BG367" s="2"/>
      <c r="BK367" s="2"/>
      <c r="BM367" s="2"/>
      <c r="BN367" s="2"/>
      <c r="BT367" s="2"/>
      <c r="BU367" s="2"/>
    </row>
    <row r="368" spans="1:73" ht="12.75">
      <c r="A368" s="3">
        <v>2016</v>
      </c>
      <c r="B368" s="3">
        <v>7707</v>
      </c>
      <c r="C368" s="1" t="s">
        <v>478</v>
      </c>
      <c r="D368" s="2">
        <v>42531</v>
      </c>
      <c r="E368" s="1" t="s">
        <v>495</v>
      </c>
      <c r="F368" s="2">
        <v>42535</v>
      </c>
      <c r="G368" s="77">
        <v>32182.03</v>
      </c>
      <c r="H368" s="77">
        <v>32182.03</v>
      </c>
      <c r="I368" s="77">
        <v>0</v>
      </c>
      <c r="J368" s="2">
        <v>42551</v>
      </c>
      <c r="K368" s="78">
        <v>30</v>
      </c>
      <c r="L368" s="2">
        <v>42370</v>
      </c>
      <c r="M368" s="2">
        <v>42735</v>
      </c>
      <c r="N368" s="77">
        <v>0</v>
      </c>
      <c r="P368" s="77">
        <v>0</v>
      </c>
      <c r="Q368" s="78">
        <f t="shared" si="40"/>
        <v>16</v>
      </c>
      <c r="R368" s="3" t="str">
        <f t="shared" si="41"/>
        <v>S</v>
      </c>
      <c r="S368" s="77">
        <f t="shared" si="42"/>
        <v>0</v>
      </c>
      <c r="T368" s="78">
        <f t="shared" si="43"/>
        <v>20</v>
      </c>
      <c r="U368" s="77">
        <f t="shared" si="44"/>
        <v>514912.48</v>
      </c>
      <c r="V368" s="77">
        <f t="shared" si="45"/>
        <v>643640.6</v>
      </c>
      <c r="W368" s="78">
        <f t="shared" si="46"/>
        <v>-14</v>
      </c>
      <c r="X368" s="77">
        <f t="shared" si="47"/>
        <v>-450548.42</v>
      </c>
      <c r="AH368" s="2"/>
      <c r="AQ368" s="2"/>
      <c r="AS368" s="2"/>
      <c r="AT368" s="2"/>
      <c r="BD368" s="1"/>
      <c r="BE368" s="2"/>
      <c r="BF368" s="1"/>
      <c r="BG368" s="2"/>
      <c r="BK368" s="2"/>
      <c r="BM368" s="2"/>
      <c r="BN368" s="2"/>
      <c r="BT368" s="2"/>
      <c r="BU368" s="2"/>
    </row>
    <row r="369" spans="1:73" ht="12.75">
      <c r="A369" s="3">
        <v>2016</v>
      </c>
      <c r="B369" s="3">
        <v>7708</v>
      </c>
      <c r="C369" s="1" t="s">
        <v>478</v>
      </c>
      <c r="D369" s="2">
        <v>42531</v>
      </c>
      <c r="E369" s="1" t="s">
        <v>496</v>
      </c>
      <c r="F369" s="2">
        <v>42535</v>
      </c>
      <c r="G369" s="77">
        <v>39865.82</v>
      </c>
      <c r="H369" s="77">
        <v>39865.82</v>
      </c>
      <c r="I369" s="77">
        <v>0</v>
      </c>
      <c r="J369" s="2">
        <v>42551</v>
      </c>
      <c r="K369" s="78">
        <v>30</v>
      </c>
      <c r="L369" s="2">
        <v>42370</v>
      </c>
      <c r="M369" s="2">
        <v>42735</v>
      </c>
      <c r="N369" s="77">
        <v>0</v>
      </c>
      <c r="P369" s="77">
        <v>0</v>
      </c>
      <c r="Q369" s="78">
        <f t="shared" si="40"/>
        <v>16</v>
      </c>
      <c r="R369" s="3" t="str">
        <f t="shared" si="41"/>
        <v>S</v>
      </c>
      <c r="S369" s="77">
        <f t="shared" si="42"/>
        <v>0</v>
      </c>
      <c r="T369" s="78">
        <f t="shared" si="43"/>
        <v>20</v>
      </c>
      <c r="U369" s="77">
        <f t="shared" si="44"/>
        <v>637853.12</v>
      </c>
      <c r="V369" s="77">
        <f t="shared" si="45"/>
        <v>797316.4</v>
      </c>
      <c r="W369" s="78">
        <f t="shared" si="46"/>
        <v>-14</v>
      </c>
      <c r="X369" s="77">
        <f t="shared" si="47"/>
        <v>-558121.48</v>
      </c>
      <c r="AH369" s="2"/>
      <c r="AQ369" s="2"/>
      <c r="AS369" s="2"/>
      <c r="AT369" s="2"/>
      <c r="BD369" s="1"/>
      <c r="BE369" s="2"/>
      <c r="BF369" s="1"/>
      <c r="BG369" s="2"/>
      <c r="BK369" s="2"/>
      <c r="BM369" s="2"/>
      <c r="BN369" s="2"/>
      <c r="BT369" s="2"/>
      <c r="BU369" s="2"/>
    </row>
    <row r="370" spans="1:73" ht="12.75">
      <c r="A370" s="3">
        <v>2016</v>
      </c>
      <c r="B370" s="3">
        <v>9258</v>
      </c>
      <c r="C370" s="1" t="s">
        <v>478</v>
      </c>
      <c r="D370" s="2">
        <v>42552</v>
      </c>
      <c r="E370" s="1" t="s">
        <v>497</v>
      </c>
      <c r="F370" s="2">
        <v>42565</v>
      </c>
      <c r="G370" s="77">
        <v>33654.24</v>
      </c>
      <c r="H370" s="77">
        <v>33654.24</v>
      </c>
      <c r="I370" s="77">
        <v>0</v>
      </c>
      <c r="J370" s="2">
        <v>42572</v>
      </c>
      <c r="K370" s="78">
        <v>30</v>
      </c>
      <c r="L370" s="2">
        <v>42370</v>
      </c>
      <c r="M370" s="2">
        <v>42735</v>
      </c>
      <c r="N370" s="77">
        <v>0</v>
      </c>
      <c r="P370" s="77">
        <v>0</v>
      </c>
      <c r="Q370" s="78">
        <f t="shared" si="40"/>
        <v>7</v>
      </c>
      <c r="R370" s="3" t="str">
        <f t="shared" si="41"/>
        <v>S</v>
      </c>
      <c r="S370" s="77">
        <f t="shared" si="42"/>
        <v>0</v>
      </c>
      <c r="T370" s="78">
        <f t="shared" si="43"/>
        <v>20</v>
      </c>
      <c r="U370" s="77">
        <f t="shared" si="44"/>
        <v>235579.68</v>
      </c>
      <c r="V370" s="77">
        <f t="shared" si="45"/>
        <v>673084.8</v>
      </c>
      <c r="W370" s="78">
        <f t="shared" si="46"/>
        <v>-23</v>
      </c>
      <c r="X370" s="77">
        <f t="shared" si="47"/>
        <v>-774047.52</v>
      </c>
      <c r="AH370" s="2"/>
      <c r="AQ370" s="2"/>
      <c r="AS370" s="2"/>
      <c r="AT370" s="2"/>
      <c r="BD370" s="1"/>
      <c r="BE370" s="2"/>
      <c r="BF370" s="1"/>
      <c r="BG370" s="2"/>
      <c r="BK370" s="2"/>
      <c r="BM370" s="2"/>
      <c r="BN370" s="2"/>
      <c r="BT370" s="2"/>
      <c r="BU370" s="2"/>
    </row>
    <row r="371" spans="1:73" ht="12.75">
      <c r="A371" s="3">
        <v>2016</v>
      </c>
      <c r="B371" s="3">
        <v>9259</v>
      </c>
      <c r="C371" s="1" t="s">
        <v>478</v>
      </c>
      <c r="D371" s="2">
        <v>42552</v>
      </c>
      <c r="E371" s="1" t="s">
        <v>498</v>
      </c>
      <c r="F371" s="2">
        <v>42565</v>
      </c>
      <c r="G371" s="77">
        <v>41571.37</v>
      </c>
      <c r="H371" s="77">
        <v>41571.37</v>
      </c>
      <c r="I371" s="77">
        <v>0</v>
      </c>
      <c r="J371" s="2">
        <v>42572</v>
      </c>
      <c r="K371" s="78">
        <v>30</v>
      </c>
      <c r="L371" s="2">
        <v>42370</v>
      </c>
      <c r="M371" s="2">
        <v>42735</v>
      </c>
      <c r="N371" s="77">
        <v>0</v>
      </c>
      <c r="P371" s="77">
        <v>0</v>
      </c>
      <c r="Q371" s="78">
        <f t="shared" si="40"/>
        <v>7</v>
      </c>
      <c r="R371" s="3" t="str">
        <f t="shared" si="41"/>
        <v>S</v>
      </c>
      <c r="S371" s="77">
        <f t="shared" si="42"/>
        <v>0</v>
      </c>
      <c r="T371" s="78">
        <f t="shared" si="43"/>
        <v>20</v>
      </c>
      <c r="U371" s="77">
        <f t="shared" si="44"/>
        <v>290999.59</v>
      </c>
      <c r="V371" s="77">
        <f t="shared" si="45"/>
        <v>831427.4</v>
      </c>
      <c r="W371" s="78">
        <f t="shared" si="46"/>
        <v>-23</v>
      </c>
      <c r="X371" s="77">
        <f t="shared" si="47"/>
        <v>-956141.51</v>
      </c>
      <c r="AH371" s="2"/>
      <c r="AQ371" s="2"/>
      <c r="AS371" s="2"/>
      <c r="AT371" s="2"/>
      <c r="BD371" s="1"/>
      <c r="BE371" s="2"/>
      <c r="BF371" s="1"/>
      <c r="BG371" s="2"/>
      <c r="BK371" s="2"/>
      <c r="BM371" s="2"/>
      <c r="BN371" s="2"/>
      <c r="BT371" s="2"/>
      <c r="BU371" s="2"/>
    </row>
    <row r="372" spans="1:73" ht="12.75">
      <c r="A372" s="3">
        <v>2016</v>
      </c>
      <c r="B372" s="3">
        <v>10989</v>
      </c>
      <c r="C372" s="1" t="s">
        <v>478</v>
      </c>
      <c r="D372" s="2">
        <v>42583</v>
      </c>
      <c r="E372" s="1" t="s">
        <v>499</v>
      </c>
      <c r="F372" s="2">
        <v>42605</v>
      </c>
      <c r="G372" s="77">
        <v>33654.24</v>
      </c>
      <c r="H372" s="77">
        <v>33654.24</v>
      </c>
      <c r="I372" s="77">
        <v>0</v>
      </c>
      <c r="J372" s="2">
        <v>42635</v>
      </c>
      <c r="K372" s="78">
        <v>30</v>
      </c>
      <c r="L372" s="2">
        <v>42370</v>
      </c>
      <c r="M372" s="2">
        <v>42735</v>
      </c>
      <c r="N372" s="77">
        <v>0</v>
      </c>
      <c r="P372" s="77">
        <v>0</v>
      </c>
      <c r="Q372" s="78">
        <f t="shared" si="40"/>
        <v>30</v>
      </c>
      <c r="R372" s="3" t="str">
        <f t="shared" si="41"/>
        <v>S</v>
      </c>
      <c r="S372" s="77">
        <f t="shared" si="42"/>
        <v>0</v>
      </c>
      <c r="T372" s="78">
        <f t="shared" si="43"/>
        <v>52</v>
      </c>
      <c r="U372" s="77">
        <f t="shared" si="44"/>
        <v>1009627.2</v>
      </c>
      <c r="V372" s="77">
        <f t="shared" si="45"/>
        <v>1750020.48</v>
      </c>
      <c r="W372" s="78">
        <f t="shared" si="46"/>
        <v>0</v>
      </c>
      <c r="X372" s="77">
        <f t="shared" si="47"/>
        <v>0</v>
      </c>
      <c r="AH372" s="2"/>
      <c r="AQ372" s="2"/>
      <c r="AS372" s="2"/>
      <c r="AT372" s="2"/>
      <c r="BD372" s="1"/>
      <c r="BE372" s="2"/>
      <c r="BF372" s="1"/>
      <c r="BG372" s="2"/>
      <c r="BK372" s="2"/>
      <c r="BM372" s="2"/>
      <c r="BN372" s="2"/>
      <c r="BT372" s="2"/>
      <c r="BU372" s="2"/>
    </row>
    <row r="373" spans="1:73" ht="12.75">
      <c r="A373" s="3">
        <v>2016</v>
      </c>
      <c r="B373" s="3">
        <v>10988</v>
      </c>
      <c r="C373" s="1" t="s">
        <v>478</v>
      </c>
      <c r="D373" s="2">
        <v>42583</v>
      </c>
      <c r="E373" s="1" t="s">
        <v>500</v>
      </c>
      <c r="F373" s="2">
        <v>42605</v>
      </c>
      <c r="G373" s="77">
        <v>41571.37</v>
      </c>
      <c r="H373" s="77">
        <v>41571.37</v>
      </c>
      <c r="I373" s="77">
        <v>0</v>
      </c>
      <c r="J373" s="2">
        <v>42635</v>
      </c>
      <c r="K373" s="78">
        <v>30</v>
      </c>
      <c r="L373" s="2">
        <v>42370</v>
      </c>
      <c r="M373" s="2">
        <v>42735</v>
      </c>
      <c r="N373" s="77">
        <v>0</v>
      </c>
      <c r="P373" s="77">
        <v>0</v>
      </c>
      <c r="Q373" s="78">
        <f t="shared" si="40"/>
        <v>30</v>
      </c>
      <c r="R373" s="3" t="str">
        <f t="shared" si="41"/>
        <v>S</v>
      </c>
      <c r="S373" s="77">
        <f t="shared" si="42"/>
        <v>0</v>
      </c>
      <c r="T373" s="78">
        <f t="shared" si="43"/>
        <v>52</v>
      </c>
      <c r="U373" s="77">
        <f t="shared" si="44"/>
        <v>1247141.1</v>
      </c>
      <c r="V373" s="77">
        <f t="shared" si="45"/>
        <v>2161711.24</v>
      </c>
      <c r="W373" s="78">
        <f t="shared" si="46"/>
        <v>0</v>
      </c>
      <c r="X373" s="77">
        <f t="shared" si="47"/>
        <v>0</v>
      </c>
      <c r="AH373" s="2"/>
      <c r="AQ373" s="2"/>
      <c r="AS373" s="2"/>
      <c r="AT373" s="2"/>
      <c r="BD373" s="1"/>
      <c r="BE373" s="2"/>
      <c r="BF373" s="1"/>
      <c r="BG373" s="2"/>
      <c r="BK373" s="2"/>
      <c r="BM373" s="2"/>
      <c r="BN373" s="2"/>
      <c r="BT373" s="2"/>
      <c r="BU373" s="2"/>
    </row>
    <row r="374" spans="1:73" ht="12.75">
      <c r="A374" s="3">
        <v>2016</v>
      </c>
      <c r="B374" s="3">
        <v>12415</v>
      </c>
      <c r="C374" s="1" t="s">
        <v>478</v>
      </c>
      <c r="D374" s="2">
        <v>42614</v>
      </c>
      <c r="E374" s="1" t="s">
        <v>501</v>
      </c>
      <c r="F374" s="2">
        <v>42633</v>
      </c>
      <c r="G374" s="77">
        <v>41571.37</v>
      </c>
      <c r="H374" s="77">
        <v>41571.37</v>
      </c>
      <c r="I374" s="77">
        <v>0</v>
      </c>
      <c r="J374" s="2">
        <v>42635</v>
      </c>
      <c r="K374" s="78">
        <v>30</v>
      </c>
      <c r="L374" s="2">
        <v>42370</v>
      </c>
      <c r="M374" s="2">
        <v>42735</v>
      </c>
      <c r="N374" s="77">
        <v>0</v>
      </c>
      <c r="P374" s="77">
        <v>0</v>
      </c>
      <c r="Q374" s="78">
        <f t="shared" si="40"/>
        <v>2</v>
      </c>
      <c r="R374" s="3" t="str">
        <f t="shared" si="41"/>
        <v>S</v>
      </c>
      <c r="S374" s="77">
        <f t="shared" si="42"/>
        <v>0</v>
      </c>
      <c r="T374" s="78">
        <f t="shared" si="43"/>
        <v>21</v>
      </c>
      <c r="U374" s="77">
        <f t="shared" si="44"/>
        <v>83142.74</v>
      </c>
      <c r="V374" s="77">
        <f t="shared" si="45"/>
        <v>872998.77</v>
      </c>
      <c r="W374" s="78">
        <f t="shared" si="46"/>
        <v>-28</v>
      </c>
      <c r="X374" s="77">
        <f t="shared" si="47"/>
        <v>-1163998.36</v>
      </c>
      <c r="AH374" s="2"/>
      <c r="AQ374" s="2"/>
      <c r="AS374" s="2"/>
      <c r="AT374" s="2"/>
      <c r="BD374" s="1"/>
      <c r="BE374" s="2"/>
      <c r="BF374" s="1"/>
      <c r="BG374" s="2"/>
      <c r="BK374" s="2"/>
      <c r="BM374" s="2"/>
      <c r="BN374" s="2"/>
      <c r="BT374" s="2"/>
      <c r="BU374" s="2"/>
    </row>
    <row r="375" spans="1:73" ht="12.75">
      <c r="A375" s="3">
        <v>2016</v>
      </c>
      <c r="B375" s="3">
        <v>12409</v>
      </c>
      <c r="C375" s="1" t="s">
        <v>478</v>
      </c>
      <c r="D375" s="2">
        <v>42614</v>
      </c>
      <c r="E375" s="1" t="s">
        <v>502</v>
      </c>
      <c r="F375" s="2">
        <v>42633</v>
      </c>
      <c r="G375" s="77">
        <v>33654.24</v>
      </c>
      <c r="H375" s="77">
        <v>33654.24</v>
      </c>
      <c r="I375" s="77">
        <v>0</v>
      </c>
      <c r="J375" s="2">
        <v>42635</v>
      </c>
      <c r="K375" s="78">
        <v>30</v>
      </c>
      <c r="L375" s="2">
        <v>42370</v>
      </c>
      <c r="M375" s="2">
        <v>42735</v>
      </c>
      <c r="N375" s="77">
        <v>0</v>
      </c>
      <c r="P375" s="77">
        <v>0</v>
      </c>
      <c r="Q375" s="78">
        <f t="shared" si="40"/>
        <v>2</v>
      </c>
      <c r="R375" s="3" t="str">
        <f t="shared" si="41"/>
        <v>S</v>
      </c>
      <c r="S375" s="77">
        <f t="shared" si="42"/>
        <v>0</v>
      </c>
      <c r="T375" s="78">
        <f t="shared" si="43"/>
        <v>21</v>
      </c>
      <c r="U375" s="77">
        <f t="shared" si="44"/>
        <v>67308.48</v>
      </c>
      <c r="V375" s="77">
        <f t="shared" si="45"/>
        <v>706739.04</v>
      </c>
      <c r="W375" s="78">
        <f t="shared" si="46"/>
        <v>-28</v>
      </c>
      <c r="X375" s="77">
        <f t="shared" si="47"/>
        <v>-942318.72</v>
      </c>
      <c r="AH375" s="2"/>
      <c r="AQ375" s="2"/>
      <c r="AS375" s="2"/>
      <c r="AT375" s="2"/>
      <c r="BD375" s="1"/>
      <c r="BE375" s="2"/>
      <c r="BF375" s="1"/>
      <c r="BG375" s="2"/>
      <c r="BK375" s="2"/>
      <c r="BM375" s="2"/>
      <c r="BN375" s="2"/>
      <c r="BT375" s="2"/>
      <c r="BU375" s="2"/>
    </row>
    <row r="376" spans="1:73" ht="12.75">
      <c r="A376" s="3">
        <v>2016</v>
      </c>
      <c r="B376" s="3">
        <v>9251</v>
      </c>
      <c r="C376" s="1" t="s">
        <v>503</v>
      </c>
      <c r="D376" s="2">
        <v>42563</v>
      </c>
      <c r="E376" s="1" t="s">
        <v>504</v>
      </c>
      <c r="F376" s="2">
        <v>42565</v>
      </c>
      <c r="G376" s="77">
        <v>17835.42</v>
      </c>
      <c r="H376" s="77">
        <v>17835.42</v>
      </c>
      <c r="I376" s="77">
        <v>0</v>
      </c>
      <c r="J376" s="2">
        <v>42583</v>
      </c>
      <c r="K376" s="78">
        <v>30</v>
      </c>
      <c r="L376" s="2">
        <v>42370</v>
      </c>
      <c r="M376" s="2">
        <v>42735</v>
      </c>
      <c r="N376" s="77">
        <v>0</v>
      </c>
      <c r="P376" s="77">
        <v>0</v>
      </c>
      <c r="Q376" s="78">
        <f t="shared" si="40"/>
        <v>18</v>
      </c>
      <c r="R376" s="3" t="str">
        <f t="shared" si="41"/>
        <v>S</v>
      </c>
      <c r="S376" s="77">
        <f t="shared" si="42"/>
        <v>0</v>
      </c>
      <c r="T376" s="78">
        <f t="shared" si="43"/>
        <v>20</v>
      </c>
      <c r="U376" s="77">
        <f t="shared" si="44"/>
        <v>321037.56</v>
      </c>
      <c r="V376" s="77">
        <f t="shared" si="45"/>
        <v>356708.4</v>
      </c>
      <c r="W376" s="78">
        <f t="shared" si="46"/>
        <v>-12</v>
      </c>
      <c r="X376" s="77">
        <f t="shared" si="47"/>
        <v>-214025.04</v>
      </c>
      <c r="AH376" s="2"/>
      <c r="AQ376" s="2"/>
      <c r="AS376" s="2"/>
      <c r="AT376" s="2"/>
      <c r="BD376" s="1"/>
      <c r="BE376" s="2"/>
      <c r="BF376" s="1"/>
      <c r="BG376" s="2"/>
      <c r="BK376" s="2"/>
      <c r="BM376" s="2"/>
      <c r="BN376" s="2"/>
      <c r="BT376" s="2"/>
      <c r="BU376" s="2"/>
    </row>
    <row r="377" spans="1:73" ht="12.75">
      <c r="A377" s="3">
        <v>2016</v>
      </c>
      <c r="B377" s="3">
        <v>10096</v>
      </c>
      <c r="C377" s="1" t="s">
        <v>505</v>
      </c>
      <c r="D377" s="2">
        <v>42192</v>
      </c>
      <c r="E377" s="1" t="s">
        <v>506</v>
      </c>
      <c r="F377" s="2">
        <v>42194</v>
      </c>
      <c r="G377" s="77">
        <v>194.46</v>
      </c>
      <c r="H377" s="77">
        <v>0</v>
      </c>
      <c r="I377" s="77">
        <v>0</v>
      </c>
      <c r="J377" s="2">
        <v>1</v>
      </c>
      <c r="K377" s="78">
        <v>30</v>
      </c>
      <c r="L377" s="2">
        <v>42370</v>
      </c>
      <c r="M377" s="2">
        <v>42735</v>
      </c>
      <c r="N377" s="77">
        <v>0</v>
      </c>
      <c r="P377" s="77">
        <v>0</v>
      </c>
      <c r="Q377" s="78">
        <f t="shared" si="40"/>
        <v>0</v>
      </c>
      <c r="R377" s="3" t="str">
        <f t="shared" si="41"/>
        <v>N</v>
      </c>
      <c r="S377" s="77">
        <f t="shared" si="42"/>
        <v>194.46</v>
      </c>
      <c r="T377" s="78">
        <f t="shared" si="43"/>
        <v>0</v>
      </c>
      <c r="U377" s="77">
        <f t="shared" si="44"/>
        <v>0</v>
      </c>
      <c r="V377" s="77">
        <f t="shared" si="45"/>
        <v>0</v>
      </c>
      <c r="W377" s="78">
        <f t="shared" si="46"/>
        <v>0</v>
      </c>
      <c r="X377" s="77">
        <f t="shared" si="47"/>
        <v>0</v>
      </c>
      <c r="AH377" s="2"/>
      <c r="AQ377" s="2"/>
      <c r="AS377" s="2"/>
      <c r="AT377" s="2"/>
      <c r="BD377" s="1"/>
      <c r="BE377" s="2"/>
      <c r="BF377" s="1"/>
      <c r="BG377" s="2"/>
      <c r="BK377" s="2"/>
      <c r="BM377" s="2"/>
      <c r="BN377" s="2"/>
      <c r="BT377" s="2"/>
      <c r="BU377" s="2"/>
    </row>
    <row r="378" spans="1:73" ht="12.75">
      <c r="A378" s="3">
        <v>2016</v>
      </c>
      <c r="B378" s="3">
        <v>10576</v>
      </c>
      <c r="C378" s="1" t="s">
        <v>505</v>
      </c>
      <c r="D378" s="2">
        <v>42199</v>
      </c>
      <c r="E378" s="1" t="s">
        <v>507</v>
      </c>
      <c r="F378" s="2">
        <v>42205</v>
      </c>
      <c r="G378" s="77">
        <v>33.66</v>
      </c>
      <c r="H378" s="77">
        <v>0</v>
      </c>
      <c r="I378" s="77">
        <v>0</v>
      </c>
      <c r="J378" s="2">
        <v>1</v>
      </c>
      <c r="K378" s="78">
        <v>30</v>
      </c>
      <c r="L378" s="2">
        <v>42370</v>
      </c>
      <c r="M378" s="2">
        <v>42735</v>
      </c>
      <c r="N378" s="77">
        <v>0</v>
      </c>
      <c r="P378" s="77">
        <v>0</v>
      </c>
      <c r="Q378" s="78">
        <f t="shared" si="40"/>
        <v>0</v>
      </c>
      <c r="R378" s="3" t="str">
        <f t="shared" si="41"/>
        <v>N</v>
      </c>
      <c r="S378" s="77">
        <f t="shared" si="42"/>
        <v>33.66</v>
      </c>
      <c r="T378" s="78">
        <f t="shared" si="43"/>
        <v>0</v>
      </c>
      <c r="U378" s="77">
        <f t="shared" si="44"/>
        <v>0</v>
      </c>
      <c r="V378" s="77">
        <f t="shared" si="45"/>
        <v>0</v>
      </c>
      <c r="W378" s="78">
        <f t="shared" si="46"/>
        <v>0</v>
      </c>
      <c r="X378" s="77">
        <f t="shared" si="47"/>
        <v>0</v>
      </c>
      <c r="AH378" s="2"/>
      <c r="AQ378" s="2"/>
      <c r="AS378" s="2"/>
      <c r="AT378" s="2"/>
      <c r="BD378" s="1"/>
      <c r="BE378" s="2"/>
      <c r="BF378" s="1"/>
      <c r="BG378" s="2"/>
      <c r="BK378" s="2"/>
      <c r="BM378" s="2"/>
      <c r="BN378" s="2"/>
      <c r="BT378" s="2"/>
      <c r="BU378" s="2"/>
    </row>
    <row r="379" spans="1:73" ht="12.75">
      <c r="A379" s="3">
        <v>2016</v>
      </c>
      <c r="B379" s="3">
        <v>14526</v>
      </c>
      <c r="C379" s="1" t="s">
        <v>505</v>
      </c>
      <c r="D379" s="2">
        <v>42286</v>
      </c>
      <c r="E379" s="1" t="s">
        <v>508</v>
      </c>
      <c r="F379" s="2">
        <v>42289</v>
      </c>
      <c r="G379" s="77">
        <v>0.01</v>
      </c>
      <c r="H379" s="77">
        <v>0</v>
      </c>
      <c r="I379" s="77">
        <v>0</v>
      </c>
      <c r="J379" s="2">
        <v>1</v>
      </c>
      <c r="K379" s="78">
        <v>30</v>
      </c>
      <c r="L379" s="2">
        <v>42370</v>
      </c>
      <c r="M379" s="2">
        <v>42735</v>
      </c>
      <c r="N379" s="77">
        <v>0</v>
      </c>
      <c r="P379" s="77">
        <v>0</v>
      </c>
      <c r="Q379" s="78">
        <f t="shared" si="40"/>
        <v>0</v>
      </c>
      <c r="R379" s="3" t="str">
        <f t="shared" si="41"/>
        <v>N</v>
      </c>
      <c r="S379" s="77">
        <f t="shared" si="42"/>
        <v>0.01</v>
      </c>
      <c r="T379" s="78">
        <f t="shared" si="43"/>
        <v>0</v>
      </c>
      <c r="U379" s="77">
        <f t="shared" si="44"/>
        <v>0</v>
      </c>
      <c r="V379" s="77">
        <f t="shared" si="45"/>
        <v>0</v>
      </c>
      <c r="W379" s="78">
        <f t="shared" si="46"/>
        <v>0</v>
      </c>
      <c r="X379" s="77">
        <f t="shared" si="47"/>
        <v>0</v>
      </c>
      <c r="AH379" s="2"/>
      <c r="AQ379" s="2"/>
      <c r="AS379" s="2"/>
      <c r="AT379" s="2"/>
      <c r="BD379" s="1"/>
      <c r="BE379" s="2"/>
      <c r="BF379" s="1"/>
      <c r="BG379" s="2"/>
      <c r="BK379" s="2"/>
      <c r="BM379" s="2"/>
      <c r="BN379" s="2"/>
      <c r="BT379" s="2"/>
      <c r="BU379" s="2"/>
    </row>
    <row r="380" spans="1:73" ht="12.75">
      <c r="A380" s="3">
        <v>2016</v>
      </c>
      <c r="B380" s="3">
        <v>302</v>
      </c>
      <c r="C380" s="1" t="s">
        <v>505</v>
      </c>
      <c r="D380" s="2">
        <v>42377</v>
      </c>
      <c r="E380" s="1" t="s">
        <v>509</v>
      </c>
      <c r="F380" s="2">
        <v>42380</v>
      </c>
      <c r="G380" s="77">
        <v>323.45</v>
      </c>
      <c r="H380" s="77">
        <v>323.45</v>
      </c>
      <c r="I380" s="77">
        <v>0</v>
      </c>
      <c r="J380" s="2">
        <v>42430</v>
      </c>
      <c r="K380" s="78">
        <v>30</v>
      </c>
      <c r="L380" s="2">
        <v>42370</v>
      </c>
      <c r="M380" s="2">
        <v>42735</v>
      </c>
      <c r="N380" s="77">
        <v>0</v>
      </c>
      <c r="P380" s="77">
        <v>0</v>
      </c>
      <c r="Q380" s="78">
        <f t="shared" si="40"/>
        <v>50</v>
      </c>
      <c r="R380" s="3" t="str">
        <f t="shared" si="41"/>
        <v>S</v>
      </c>
      <c r="S380" s="77">
        <f t="shared" si="42"/>
        <v>0</v>
      </c>
      <c r="T380" s="78">
        <f t="shared" si="43"/>
        <v>53</v>
      </c>
      <c r="U380" s="77">
        <f t="shared" si="44"/>
        <v>16172.5</v>
      </c>
      <c r="V380" s="77">
        <f t="shared" si="45"/>
        <v>17142.85</v>
      </c>
      <c r="W380" s="78">
        <f t="shared" si="46"/>
        <v>20</v>
      </c>
      <c r="X380" s="77">
        <f t="shared" si="47"/>
        <v>6469</v>
      </c>
      <c r="AH380" s="2"/>
      <c r="AQ380" s="2"/>
      <c r="AS380" s="2"/>
      <c r="AT380" s="2"/>
      <c r="BD380" s="1"/>
      <c r="BE380" s="2"/>
      <c r="BF380" s="1"/>
      <c r="BG380" s="2"/>
      <c r="BK380" s="2"/>
      <c r="BM380" s="2"/>
      <c r="BN380" s="2"/>
      <c r="BT380" s="2"/>
      <c r="BU380" s="2"/>
    </row>
    <row r="381" spans="1:73" ht="12.75">
      <c r="A381" s="3">
        <v>2016</v>
      </c>
      <c r="B381" s="3">
        <v>301</v>
      </c>
      <c r="C381" s="1" t="s">
        <v>505</v>
      </c>
      <c r="D381" s="2">
        <v>42377</v>
      </c>
      <c r="E381" s="1" t="s">
        <v>510</v>
      </c>
      <c r="F381" s="2">
        <v>42380</v>
      </c>
      <c r="G381" s="77">
        <v>435.3</v>
      </c>
      <c r="H381" s="77">
        <v>435.3</v>
      </c>
      <c r="I381" s="77">
        <v>0</v>
      </c>
      <c r="J381" s="2">
        <v>42437</v>
      </c>
      <c r="K381" s="78">
        <v>30</v>
      </c>
      <c r="L381" s="2">
        <v>42370</v>
      </c>
      <c r="M381" s="2">
        <v>42735</v>
      </c>
      <c r="N381" s="77">
        <v>0</v>
      </c>
      <c r="P381" s="77">
        <v>0</v>
      </c>
      <c r="Q381" s="78">
        <f t="shared" si="40"/>
        <v>57</v>
      </c>
      <c r="R381" s="3" t="str">
        <f t="shared" si="41"/>
        <v>S</v>
      </c>
      <c r="S381" s="77">
        <f t="shared" si="42"/>
        <v>0</v>
      </c>
      <c r="T381" s="78">
        <f t="shared" si="43"/>
        <v>60</v>
      </c>
      <c r="U381" s="77">
        <f t="shared" si="44"/>
        <v>24812.1</v>
      </c>
      <c r="V381" s="77">
        <f t="shared" si="45"/>
        <v>26118</v>
      </c>
      <c r="W381" s="78">
        <f t="shared" si="46"/>
        <v>27</v>
      </c>
      <c r="X381" s="77">
        <f t="shared" si="47"/>
        <v>11753.1</v>
      </c>
      <c r="AH381" s="2"/>
      <c r="AQ381" s="2"/>
      <c r="AS381" s="2"/>
      <c r="AT381" s="2"/>
      <c r="BD381" s="1"/>
      <c r="BE381" s="2"/>
      <c r="BF381" s="1"/>
      <c r="BG381" s="2"/>
      <c r="BK381" s="2"/>
      <c r="BM381" s="2"/>
      <c r="BN381" s="2"/>
      <c r="BT381" s="2"/>
      <c r="BU381" s="2"/>
    </row>
    <row r="382" spans="1:73" ht="12.75">
      <c r="A382" s="3">
        <v>2016</v>
      </c>
      <c r="B382" s="3">
        <v>4240</v>
      </c>
      <c r="C382" s="1" t="s">
        <v>505</v>
      </c>
      <c r="D382" s="2">
        <v>42410</v>
      </c>
      <c r="E382" s="1" t="s">
        <v>511</v>
      </c>
      <c r="F382" s="2">
        <v>42460</v>
      </c>
      <c r="G382" s="77">
        <v>324.43</v>
      </c>
      <c r="H382" s="77">
        <v>324.43</v>
      </c>
      <c r="I382" s="77">
        <v>0</v>
      </c>
      <c r="J382" s="2">
        <v>42508</v>
      </c>
      <c r="K382" s="78">
        <v>30</v>
      </c>
      <c r="L382" s="2">
        <v>42370</v>
      </c>
      <c r="M382" s="2">
        <v>42735</v>
      </c>
      <c r="N382" s="77">
        <v>0</v>
      </c>
      <c r="P382" s="77">
        <v>0</v>
      </c>
      <c r="Q382" s="78">
        <f t="shared" si="40"/>
        <v>48</v>
      </c>
      <c r="R382" s="3" t="str">
        <f t="shared" si="41"/>
        <v>S</v>
      </c>
      <c r="S382" s="77">
        <f t="shared" si="42"/>
        <v>0</v>
      </c>
      <c r="T382" s="78">
        <f t="shared" si="43"/>
        <v>98</v>
      </c>
      <c r="U382" s="77">
        <f t="shared" si="44"/>
        <v>15572.64</v>
      </c>
      <c r="V382" s="77">
        <f t="shared" si="45"/>
        <v>31794.14</v>
      </c>
      <c r="W382" s="78">
        <f t="shared" si="46"/>
        <v>18</v>
      </c>
      <c r="X382" s="77">
        <f t="shared" si="47"/>
        <v>5839.74</v>
      </c>
      <c r="AH382" s="2"/>
      <c r="AQ382" s="2"/>
      <c r="AS382" s="2"/>
      <c r="AT382" s="2"/>
      <c r="BD382" s="1"/>
      <c r="BE382" s="2"/>
      <c r="BF382" s="1"/>
      <c r="BG382" s="2"/>
      <c r="BK382" s="2"/>
      <c r="BM382" s="2"/>
      <c r="BN382" s="2"/>
      <c r="BT382" s="2"/>
      <c r="BU382" s="2"/>
    </row>
    <row r="383" spans="1:73" ht="12.75">
      <c r="A383" s="3">
        <v>2016</v>
      </c>
      <c r="B383" s="3">
        <v>4234</v>
      </c>
      <c r="C383" s="1" t="s">
        <v>505</v>
      </c>
      <c r="D383" s="2">
        <v>42410</v>
      </c>
      <c r="E383" s="1" t="s">
        <v>512</v>
      </c>
      <c r="F383" s="2">
        <v>42460</v>
      </c>
      <c r="G383" s="77">
        <v>435.49</v>
      </c>
      <c r="H383" s="77">
        <v>435.49</v>
      </c>
      <c r="I383" s="77">
        <v>0</v>
      </c>
      <c r="J383" s="2">
        <v>42508</v>
      </c>
      <c r="K383" s="78">
        <v>30</v>
      </c>
      <c r="L383" s="2">
        <v>42370</v>
      </c>
      <c r="M383" s="2">
        <v>42735</v>
      </c>
      <c r="N383" s="77">
        <v>0</v>
      </c>
      <c r="P383" s="77">
        <v>0</v>
      </c>
      <c r="Q383" s="78">
        <f t="shared" si="40"/>
        <v>48</v>
      </c>
      <c r="R383" s="3" t="str">
        <f t="shared" si="41"/>
        <v>S</v>
      </c>
      <c r="S383" s="77">
        <f t="shared" si="42"/>
        <v>0</v>
      </c>
      <c r="T383" s="78">
        <f t="shared" si="43"/>
        <v>98</v>
      </c>
      <c r="U383" s="77">
        <f t="shared" si="44"/>
        <v>20903.52</v>
      </c>
      <c r="V383" s="77">
        <f t="shared" si="45"/>
        <v>42678.02</v>
      </c>
      <c r="W383" s="78">
        <f t="shared" si="46"/>
        <v>18</v>
      </c>
      <c r="X383" s="77">
        <f t="shared" si="47"/>
        <v>7838.82</v>
      </c>
      <c r="AH383" s="2"/>
      <c r="AQ383" s="2"/>
      <c r="AS383" s="2"/>
      <c r="AT383" s="2"/>
      <c r="BD383" s="1"/>
      <c r="BE383" s="2"/>
      <c r="BF383" s="1"/>
      <c r="BG383" s="2"/>
      <c r="BK383" s="2"/>
      <c r="BM383" s="2"/>
      <c r="BN383" s="2"/>
      <c r="BT383" s="2"/>
      <c r="BU383" s="2"/>
    </row>
    <row r="384" spans="1:73" ht="12.75">
      <c r="A384" s="3">
        <v>2016</v>
      </c>
      <c r="B384" s="3">
        <v>3626</v>
      </c>
      <c r="C384" s="1" t="s">
        <v>505</v>
      </c>
      <c r="D384" s="2">
        <v>42442</v>
      </c>
      <c r="E384" s="1" t="s">
        <v>513</v>
      </c>
      <c r="F384" s="2">
        <v>42446</v>
      </c>
      <c r="G384" s="77">
        <v>295.46</v>
      </c>
      <c r="H384" s="77">
        <v>295.46</v>
      </c>
      <c r="I384" s="77">
        <v>0</v>
      </c>
      <c r="J384" s="2">
        <v>42508</v>
      </c>
      <c r="K384" s="78">
        <v>30</v>
      </c>
      <c r="L384" s="2">
        <v>42370</v>
      </c>
      <c r="M384" s="2">
        <v>42735</v>
      </c>
      <c r="N384" s="77">
        <v>0</v>
      </c>
      <c r="P384" s="77">
        <v>0</v>
      </c>
      <c r="Q384" s="78">
        <f t="shared" si="40"/>
        <v>62</v>
      </c>
      <c r="R384" s="3" t="str">
        <f t="shared" si="41"/>
        <v>S</v>
      </c>
      <c r="S384" s="77">
        <f t="shared" si="42"/>
        <v>0</v>
      </c>
      <c r="T384" s="78">
        <f t="shared" si="43"/>
        <v>66</v>
      </c>
      <c r="U384" s="77">
        <f t="shared" si="44"/>
        <v>18318.52</v>
      </c>
      <c r="V384" s="77">
        <f t="shared" si="45"/>
        <v>19500.36</v>
      </c>
      <c r="W384" s="78">
        <f t="shared" si="46"/>
        <v>32</v>
      </c>
      <c r="X384" s="77">
        <f t="shared" si="47"/>
        <v>9454.72</v>
      </c>
      <c r="AH384" s="2"/>
      <c r="AQ384" s="2"/>
      <c r="AS384" s="2"/>
      <c r="AT384" s="2"/>
      <c r="BD384" s="1"/>
      <c r="BE384" s="2"/>
      <c r="BF384" s="1"/>
      <c r="BG384" s="2"/>
      <c r="BK384" s="2"/>
      <c r="BM384" s="2"/>
      <c r="BN384" s="2"/>
      <c r="BT384" s="2"/>
      <c r="BU384" s="2"/>
    </row>
    <row r="385" spans="1:73" ht="12.75">
      <c r="A385" s="3">
        <v>2016</v>
      </c>
      <c r="B385" s="3">
        <v>3579</v>
      </c>
      <c r="C385" s="1" t="s">
        <v>505</v>
      </c>
      <c r="D385" s="2">
        <v>42442</v>
      </c>
      <c r="E385" s="1" t="s">
        <v>514</v>
      </c>
      <c r="F385" s="2">
        <v>42445</v>
      </c>
      <c r="G385" s="77">
        <v>423.82</v>
      </c>
      <c r="H385" s="77">
        <v>423.82</v>
      </c>
      <c r="I385" s="77">
        <v>0</v>
      </c>
      <c r="J385" s="2">
        <v>42508</v>
      </c>
      <c r="K385" s="78">
        <v>30</v>
      </c>
      <c r="L385" s="2">
        <v>42370</v>
      </c>
      <c r="M385" s="2">
        <v>42735</v>
      </c>
      <c r="N385" s="77">
        <v>0</v>
      </c>
      <c r="P385" s="77">
        <v>0</v>
      </c>
      <c r="Q385" s="78">
        <f t="shared" si="40"/>
        <v>63</v>
      </c>
      <c r="R385" s="3" t="str">
        <f t="shared" si="41"/>
        <v>S</v>
      </c>
      <c r="S385" s="77">
        <f t="shared" si="42"/>
        <v>0</v>
      </c>
      <c r="T385" s="78">
        <f t="shared" si="43"/>
        <v>66</v>
      </c>
      <c r="U385" s="77">
        <f t="shared" si="44"/>
        <v>26700.66</v>
      </c>
      <c r="V385" s="77">
        <f t="shared" si="45"/>
        <v>27972.12</v>
      </c>
      <c r="W385" s="78">
        <f t="shared" si="46"/>
        <v>33</v>
      </c>
      <c r="X385" s="77">
        <f t="shared" si="47"/>
        <v>13986.06</v>
      </c>
      <c r="AH385" s="2"/>
      <c r="AQ385" s="2"/>
      <c r="AS385" s="2"/>
      <c r="AT385" s="2"/>
      <c r="BD385" s="1"/>
      <c r="BE385" s="2"/>
      <c r="BF385" s="1"/>
      <c r="BG385" s="2"/>
      <c r="BK385" s="2"/>
      <c r="BM385" s="2"/>
      <c r="BN385" s="2"/>
      <c r="BT385" s="2"/>
      <c r="BU385" s="2"/>
    </row>
    <row r="386" spans="1:73" ht="12.75">
      <c r="A386" s="3">
        <v>2016</v>
      </c>
      <c r="B386" s="3">
        <v>4800</v>
      </c>
      <c r="C386" s="1" t="s">
        <v>505</v>
      </c>
      <c r="D386" s="2">
        <v>42470</v>
      </c>
      <c r="E386" s="1" t="s">
        <v>515</v>
      </c>
      <c r="F386" s="2">
        <v>42472</v>
      </c>
      <c r="G386" s="77">
        <v>274.13</v>
      </c>
      <c r="H386" s="77">
        <v>274.13</v>
      </c>
      <c r="I386" s="77">
        <v>0</v>
      </c>
      <c r="J386" s="2">
        <v>42522</v>
      </c>
      <c r="K386" s="78">
        <v>30</v>
      </c>
      <c r="L386" s="2">
        <v>42370</v>
      </c>
      <c r="M386" s="2">
        <v>42735</v>
      </c>
      <c r="N386" s="77">
        <v>0</v>
      </c>
      <c r="P386" s="77">
        <v>0</v>
      </c>
      <c r="Q386" s="78">
        <f t="shared" si="40"/>
        <v>50</v>
      </c>
      <c r="R386" s="3" t="str">
        <f t="shared" si="41"/>
        <v>S</v>
      </c>
      <c r="S386" s="77">
        <f t="shared" si="42"/>
        <v>0</v>
      </c>
      <c r="T386" s="78">
        <f t="shared" si="43"/>
        <v>52</v>
      </c>
      <c r="U386" s="77">
        <f t="shared" si="44"/>
        <v>13706.5</v>
      </c>
      <c r="V386" s="77">
        <f t="shared" si="45"/>
        <v>14254.76</v>
      </c>
      <c r="W386" s="78">
        <f t="shared" si="46"/>
        <v>20</v>
      </c>
      <c r="X386" s="77">
        <f t="shared" si="47"/>
        <v>5482.6</v>
      </c>
      <c r="AH386" s="2"/>
      <c r="AQ386" s="2"/>
      <c r="AS386" s="2"/>
      <c r="AT386" s="2"/>
      <c r="BD386" s="1"/>
      <c r="BE386" s="2"/>
      <c r="BF386" s="1"/>
      <c r="BG386" s="2"/>
      <c r="BK386" s="2"/>
      <c r="BM386" s="2"/>
      <c r="BN386" s="2"/>
      <c r="BT386" s="2"/>
      <c r="BU386" s="2"/>
    </row>
    <row r="387" spans="1:73" ht="12.75">
      <c r="A387" s="3">
        <v>2016</v>
      </c>
      <c r="B387" s="3">
        <v>4799</v>
      </c>
      <c r="C387" s="1" t="s">
        <v>505</v>
      </c>
      <c r="D387" s="2">
        <v>42470</v>
      </c>
      <c r="E387" s="1" t="s">
        <v>516</v>
      </c>
      <c r="F387" s="2">
        <v>42472</v>
      </c>
      <c r="G387" s="77">
        <v>391.4</v>
      </c>
      <c r="H387" s="77">
        <v>391.4</v>
      </c>
      <c r="I387" s="77">
        <v>0</v>
      </c>
      <c r="J387" s="2">
        <v>42522</v>
      </c>
      <c r="K387" s="78">
        <v>30</v>
      </c>
      <c r="L387" s="2">
        <v>42370</v>
      </c>
      <c r="M387" s="2">
        <v>42735</v>
      </c>
      <c r="N387" s="77">
        <v>0</v>
      </c>
      <c r="P387" s="77">
        <v>0</v>
      </c>
      <c r="Q387" s="78">
        <f aca="true" t="shared" si="48" ref="Q387:Q450">IF(J387-F387&gt;0,IF(R387="S",J387-F387,0),0)</f>
        <v>50</v>
      </c>
      <c r="R387" s="3" t="str">
        <f aca="true" t="shared" si="49" ref="R387:R450">IF(G387-H387-I387-P387&gt;0,"N",IF(J387=DATE(1900,1,1),"N","S"))</f>
        <v>S</v>
      </c>
      <c r="S387" s="77">
        <f aca="true" t="shared" si="50" ref="S387:S450">IF(G387-H387-I387-P387&gt;0,G387-H387-I387-P387,0)</f>
        <v>0</v>
      </c>
      <c r="T387" s="78">
        <f aca="true" t="shared" si="51" ref="T387:T450">IF(J387-D387&gt;0,IF(R387="S",J387-D387,0),0)</f>
        <v>52</v>
      </c>
      <c r="U387" s="77">
        <f aca="true" t="shared" si="52" ref="U387:U450">IF(R387="S",H387*Q387,0)</f>
        <v>19570</v>
      </c>
      <c r="V387" s="77">
        <f aca="true" t="shared" si="53" ref="V387:V450">IF(R387="S",H387*T387,0)</f>
        <v>20352.8</v>
      </c>
      <c r="W387" s="78">
        <f aca="true" t="shared" si="54" ref="W387:W450">IF(R387="S",J387-F387-K387,0)</f>
        <v>20</v>
      </c>
      <c r="X387" s="77">
        <f aca="true" t="shared" si="55" ref="X387:X450">IF(R387="S",H387*W387,0)</f>
        <v>7828</v>
      </c>
      <c r="AH387" s="2"/>
      <c r="AQ387" s="2"/>
      <c r="AS387" s="2"/>
      <c r="AT387" s="2"/>
      <c r="BD387" s="1"/>
      <c r="BE387" s="2"/>
      <c r="BF387" s="1"/>
      <c r="BG387" s="2"/>
      <c r="BK387" s="2"/>
      <c r="BM387" s="2"/>
      <c r="BN387" s="2"/>
      <c r="BT387" s="2"/>
      <c r="BU387" s="2"/>
    </row>
    <row r="388" spans="1:73" ht="12.75">
      <c r="A388" s="3">
        <v>2016</v>
      </c>
      <c r="B388" s="3">
        <v>6145</v>
      </c>
      <c r="C388" s="1" t="s">
        <v>505</v>
      </c>
      <c r="D388" s="2">
        <v>42499</v>
      </c>
      <c r="E388" s="1" t="s">
        <v>517</v>
      </c>
      <c r="F388" s="2">
        <v>42501</v>
      </c>
      <c r="G388" s="77">
        <v>343.91</v>
      </c>
      <c r="H388" s="77">
        <v>343.91</v>
      </c>
      <c r="I388" s="77">
        <v>0</v>
      </c>
      <c r="J388" s="2">
        <v>42521</v>
      </c>
      <c r="K388" s="78">
        <v>30</v>
      </c>
      <c r="L388" s="2">
        <v>42370</v>
      </c>
      <c r="M388" s="2">
        <v>42735</v>
      </c>
      <c r="N388" s="77">
        <v>0</v>
      </c>
      <c r="P388" s="77">
        <v>0</v>
      </c>
      <c r="Q388" s="78">
        <f t="shared" si="48"/>
        <v>20</v>
      </c>
      <c r="R388" s="3" t="str">
        <f t="shared" si="49"/>
        <v>S</v>
      </c>
      <c r="S388" s="77">
        <f t="shared" si="50"/>
        <v>0</v>
      </c>
      <c r="T388" s="78">
        <f t="shared" si="51"/>
        <v>22</v>
      </c>
      <c r="U388" s="77">
        <f t="shared" si="52"/>
        <v>6878.2</v>
      </c>
      <c r="V388" s="77">
        <f t="shared" si="53"/>
        <v>7566.02</v>
      </c>
      <c r="W388" s="78">
        <f t="shared" si="54"/>
        <v>-10</v>
      </c>
      <c r="X388" s="77">
        <f t="shared" si="55"/>
        <v>-3439.1</v>
      </c>
      <c r="AH388" s="2"/>
      <c r="AQ388" s="2"/>
      <c r="AS388" s="2"/>
      <c r="AT388" s="2"/>
      <c r="BD388" s="1"/>
      <c r="BE388" s="2"/>
      <c r="BF388" s="1"/>
      <c r="BG388" s="2"/>
      <c r="BK388" s="2"/>
      <c r="BM388" s="2"/>
      <c r="BN388" s="2"/>
      <c r="BT388" s="2"/>
      <c r="BU388" s="2"/>
    </row>
    <row r="389" spans="1:73" ht="12.75">
      <c r="A389" s="3">
        <v>2016</v>
      </c>
      <c r="B389" s="3">
        <v>6146</v>
      </c>
      <c r="C389" s="1" t="s">
        <v>505</v>
      </c>
      <c r="D389" s="2">
        <v>42499</v>
      </c>
      <c r="E389" s="1" t="s">
        <v>518</v>
      </c>
      <c r="F389" s="2">
        <v>42501</v>
      </c>
      <c r="G389" s="77">
        <v>234.78</v>
      </c>
      <c r="H389" s="77">
        <v>234.78</v>
      </c>
      <c r="I389" s="77">
        <v>0</v>
      </c>
      <c r="J389" s="2">
        <v>42521</v>
      </c>
      <c r="K389" s="78">
        <v>30</v>
      </c>
      <c r="L389" s="2">
        <v>42370</v>
      </c>
      <c r="M389" s="2">
        <v>42735</v>
      </c>
      <c r="N389" s="77">
        <v>0</v>
      </c>
      <c r="P389" s="77">
        <v>0</v>
      </c>
      <c r="Q389" s="78">
        <f t="shared" si="48"/>
        <v>20</v>
      </c>
      <c r="R389" s="3" t="str">
        <f t="shared" si="49"/>
        <v>S</v>
      </c>
      <c r="S389" s="77">
        <f t="shared" si="50"/>
        <v>0</v>
      </c>
      <c r="T389" s="78">
        <f t="shared" si="51"/>
        <v>22</v>
      </c>
      <c r="U389" s="77">
        <f t="shared" si="52"/>
        <v>4695.6</v>
      </c>
      <c r="V389" s="77">
        <f t="shared" si="53"/>
        <v>5165.16</v>
      </c>
      <c r="W389" s="78">
        <f t="shared" si="54"/>
        <v>-10</v>
      </c>
      <c r="X389" s="77">
        <f t="shared" si="55"/>
        <v>-2347.8</v>
      </c>
      <c r="AH389" s="2"/>
      <c r="AQ389" s="2"/>
      <c r="AS389" s="2"/>
      <c r="AT389" s="2"/>
      <c r="BD389" s="1"/>
      <c r="BE389" s="2"/>
      <c r="BF389" s="1"/>
      <c r="BG389" s="2"/>
      <c r="BK389" s="2"/>
      <c r="BM389" s="2"/>
      <c r="BN389" s="2"/>
      <c r="BT389" s="2"/>
      <c r="BU389" s="2"/>
    </row>
    <row r="390" spans="1:73" ht="12.75">
      <c r="A390" s="3">
        <v>2016</v>
      </c>
      <c r="B390" s="3">
        <v>7629</v>
      </c>
      <c r="C390" s="1" t="s">
        <v>505</v>
      </c>
      <c r="D390" s="2">
        <v>42530</v>
      </c>
      <c r="E390" s="1" t="s">
        <v>519</v>
      </c>
      <c r="F390" s="2">
        <v>42534</v>
      </c>
      <c r="G390" s="77">
        <v>337.78</v>
      </c>
      <c r="H390" s="77">
        <v>337.78</v>
      </c>
      <c r="I390" s="77">
        <v>0</v>
      </c>
      <c r="J390" s="2">
        <v>42541</v>
      </c>
      <c r="K390" s="78">
        <v>30</v>
      </c>
      <c r="L390" s="2">
        <v>42370</v>
      </c>
      <c r="M390" s="2">
        <v>42735</v>
      </c>
      <c r="N390" s="77">
        <v>0</v>
      </c>
      <c r="P390" s="77">
        <v>0</v>
      </c>
      <c r="Q390" s="78">
        <f t="shared" si="48"/>
        <v>7</v>
      </c>
      <c r="R390" s="3" t="str">
        <f t="shared" si="49"/>
        <v>S</v>
      </c>
      <c r="S390" s="77">
        <f t="shared" si="50"/>
        <v>0</v>
      </c>
      <c r="T390" s="78">
        <f t="shared" si="51"/>
        <v>11</v>
      </c>
      <c r="U390" s="77">
        <f t="shared" si="52"/>
        <v>2364.46</v>
      </c>
      <c r="V390" s="77">
        <f t="shared" si="53"/>
        <v>3715.58</v>
      </c>
      <c r="W390" s="78">
        <f t="shared" si="54"/>
        <v>-23</v>
      </c>
      <c r="X390" s="77">
        <f t="shared" si="55"/>
        <v>-7768.94</v>
      </c>
      <c r="AH390" s="2"/>
      <c r="AQ390" s="2"/>
      <c r="AS390" s="2"/>
      <c r="AT390" s="2"/>
      <c r="BD390" s="1"/>
      <c r="BE390" s="2"/>
      <c r="BF390" s="1"/>
      <c r="BG390" s="2"/>
      <c r="BK390" s="2"/>
      <c r="BM390" s="2"/>
      <c r="BN390" s="2"/>
      <c r="BT390" s="2"/>
      <c r="BU390" s="2"/>
    </row>
    <row r="391" spans="1:73" ht="12.75">
      <c r="A391" s="3">
        <v>2016</v>
      </c>
      <c r="B391" s="3">
        <v>7628</v>
      </c>
      <c r="C391" s="1" t="s">
        <v>505</v>
      </c>
      <c r="D391" s="2">
        <v>42530</v>
      </c>
      <c r="E391" s="1" t="s">
        <v>520</v>
      </c>
      <c r="F391" s="2">
        <v>42534</v>
      </c>
      <c r="G391" s="77">
        <v>217.54</v>
      </c>
      <c r="H391" s="77">
        <v>217.54</v>
      </c>
      <c r="I391" s="77">
        <v>0</v>
      </c>
      <c r="J391" s="2">
        <v>42541</v>
      </c>
      <c r="K391" s="78">
        <v>30</v>
      </c>
      <c r="L391" s="2">
        <v>42370</v>
      </c>
      <c r="M391" s="2">
        <v>42735</v>
      </c>
      <c r="N391" s="77">
        <v>0</v>
      </c>
      <c r="P391" s="77">
        <v>0</v>
      </c>
      <c r="Q391" s="78">
        <f t="shared" si="48"/>
        <v>7</v>
      </c>
      <c r="R391" s="3" t="str">
        <f t="shared" si="49"/>
        <v>S</v>
      </c>
      <c r="S391" s="77">
        <f t="shared" si="50"/>
        <v>0</v>
      </c>
      <c r="T391" s="78">
        <f t="shared" si="51"/>
        <v>11</v>
      </c>
      <c r="U391" s="77">
        <f t="shared" si="52"/>
        <v>1522.78</v>
      </c>
      <c r="V391" s="77">
        <f t="shared" si="53"/>
        <v>2392.94</v>
      </c>
      <c r="W391" s="78">
        <f t="shared" si="54"/>
        <v>-23</v>
      </c>
      <c r="X391" s="77">
        <f t="shared" si="55"/>
        <v>-5003.42</v>
      </c>
      <c r="AH391" s="2"/>
      <c r="AQ391" s="2"/>
      <c r="AS391" s="2"/>
      <c r="AT391" s="2"/>
      <c r="BD391" s="1"/>
      <c r="BE391" s="2"/>
      <c r="BF391" s="1"/>
      <c r="BG391" s="2"/>
      <c r="BK391" s="2"/>
      <c r="BM391" s="2"/>
      <c r="BN391" s="2"/>
      <c r="BT391" s="2"/>
      <c r="BU391" s="2"/>
    </row>
    <row r="392" spans="1:73" ht="12.75">
      <c r="A392" s="3">
        <v>2016</v>
      </c>
      <c r="B392" s="3">
        <v>9082</v>
      </c>
      <c r="C392" s="1" t="s">
        <v>505</v>
      </c>
      <c r="D392" s="2">
        <v>42561</v>
      </c>
      <c r="E392" s="1" t="s">
        <v>521</v>
      </c>
      <c r="F392" s="2">
        <v>42563</v>
      </c>
      <c r="G392" s="77">
        <v>202.68</v>
      </c>
      <c r="H392" s="77">
        <v>137.8</v>
      </c>
      <c r="I392" s="77">
        <v>64.88</v>
      </c>
      <c r="J392" s="2">
        <v>42577</v>
      </c>
      <c r="K392" s="78">
        <v>30</v>
      </c>
      <c r="L392" s="2">
        <v>42370</v>
      </c>
      <c r="M392" s="2">
        <v>42735</v>
      </c>
      <c r="N392" s="77">
        <v>0</v>
      </c>
      <c r="P392" s="77">
        <v>0</v>
      </c>
      <c r="Q392" s="78">
        <f t="shared" si="48"/>
        <v>14</v>
      </c>
      <c r="R392" s="3" t="str">
        <f t="shared" si="49"/>
        <v>S</v>
      </c>
      <c r="S392" s="77">
        <f t="shared" si="50"/>
        <v>0</v>
      </c>
      <c r="T392" s="78">
        <f t="shared" si="51"/>
        <v>16</v>
      </c>
      <c r="U392" s="77">
        <f t="shared" si="52"/>
        <v>1929.2</v>
      </c>
      <c r="V392" s="77">
        <f t="shared" si="53"/>
        <v>2204.8</v>
      </c>
      <c r="W392" s="78">
        <f t="shared" si="54"/>
        <v>-16</v>
      </c>
      <c r="X392" s="77">
        <f t="shared" si="55"/>
        <v>-2204.8</v>
      </c>
      <c r="AH392" s="2"/>
      <c r="AQ392" s="2"/>
      <c r="AS392" s="2"/>
      <c r="AT392" s="2"/>
      <c r="BD392" s="1"/>
      <c r="BE392" s="2"/>
      <c r="BF392" s="1"/>
      <c r="BG392" s="2"/>
      <c r="BK392" s="2"/>
      <c r="BM392" s="2"/>
      <c r="BN392" s="2"/>
      <c r="BT392" s="2"/>
      <c r="BU392" s="2"/>
    </row>
    <row r="393" spans="1:73" ht="12.75">
      <c r="A393" s="3">
        <v>2016</v>
      </c>
      <c r="B393" s="3">
        <v>9083</v>
      </c>
      <c r="C393" s="1" t="s">
        <v>505</v>
      </c>
      <c r="D393" s="2">
        <v>42561</v>
      </c>
      <c r="E393" s="1" t="s">
        <v>522</v>
      </c>
      <c r="F393" s="2">
        <v>42563</v>
      </c>
      <c r="G393" s="77">
        <v>308.23</v>
      </c>
      <c r="H393" s="77">
        <v>308.23</v>
      </c>
      <c r="I393" s="77">
        <v>0</v>
      </c>
      <c r="J393" s="2">
        <v>42572</v>
      </c>
      <c r="K393" s="78">
        <v>30</v>
      </c>
      <c r="L393" s="2">
        <v>42370</v>
      </c>
      <c r="M393" s="2">
        <v>42735</v>
      </c>
      <c r="N393" s="77">
        <v>0</v>
      </c>
      <c r="P393" s="77">
        <v>0</v>
      </c>
      <c r="Q393" s="78">
        <f t="shared" si="48"/>
        <v>9</v>
      </c>
      <c r="R393" s="3" t="str">
        <f t="shared" si="49"/>
        <v>S</v>
      </c>
      <c r="S393" s="77">
        <f t="shared" si="50"/>
        <v>0</v>
      </c>
      <c r="T393" s="78">
        <f t="shared" si="51"/>
        <v>11</v>
      </c>
      <c r="U393" s="77">
        <f t="shared" si="52"/>
        <v>2774.07</v>
      </c>
      <c r="V393" s="77">
        <f t="shared" si="53"/>
        <v>3390.53</v>
      </c>
      <c r="W393" s="78">
        <f t="shared" si="54"/>
        <v>-21</v>
      </c>
      <c r="X393" s="77">
        <f t="shared" si="55"/>
        <v>-6472.83</v>
      </c>
      <c r="AH393" s="2"/>
      <c r="AQ393" s="2"/>
      <c r="AS393" s="2"/>
      <c r="AT393" s="2"/>
      <c r="BD393" s="1"/>
      <c r="BE393" s="2"/>
      <c r="BF393" s="1"/>
      <c r="BG393" s="2"/>
      <c r="BK393" s="2"/>
      <c r="BM393" s="2"/>
      <c r="BN393" s="2"/>
      <c r="BT393" s="2"/>
      <c r="BU393" s="2"/>
    </row>
    <row r="394" spans="1:73" ht="12.75">
      <c r="A394" s="3">
        <v>2016</v>
      </c>
      <c r="B394" s="3">
        <v>10732</v>
      </c>
      <c r="C394" s="1" t="s">
        <v>505</v>
      </c>
      <c r="D394" s="2">
        <v>42594</v>
      </c>
      <c r="E394" s="1" t="s">
        <v>523</v>
      </c>
      <c r="F394" s="2">
        <v>42598</v>
      </c>
      <c r="G394" s="77">
        <v>218.67</v>
      </c>
      <c r="H394" s="77">
        <v>218.67</v>
      </c>
      <c r="I394" s="77">
        <v>0</v>
      </c>
      <c r="J394" s="2">
        <v>42619</v>
      </c>
      <c r="K394" s="78">
        <v>30</v>
      </c>
      <c r="L394" s="2">
        <v>42370</v>
      </c>
      <c r="M394" s="2">
        <v>42735</v>
      </c>
      <c r="N394" s="77">
        <v>0</v>
      </c>
      <c r="P394" s="77">
        <v>0</v>
      </c>
      <c r="Q394" s="78">
        <f t="shared" si="48"/>
        <v>21</v>
      </c>
      <c r="R394" s="3" t="str">
        <f t="shared" si="49"/>
        <v>S</v>
      </c>
      <c r="S394" s="77">
        <f t="shared" si="50"/>
        <v>0</v>
      </c>
      <c r="T394" s="78">
        <f t="shared" si="51"/>
        <v>25</v>
      </c>
      <c r="U394" s="77">
        <f t="shared" si="52"/>
        <v>4592.07</v>
      </c>
      <c r="V394" s="77">
        <f t="shared" si="53"/>
        <v>5466.75</v>
      </c>
      <c r="W394" s="78">
        <f t="shared" si="54"/>
        <v>-9</v>
      </c>
      <c r="X394" s="77">
        <f t="shared" si="55"/>
        <v>-1968.03</v>
      </c>
      <c r="AH394" s="2"/>
      <c r="AQ394" s="2"/>
      <c r="AS394" s="2"/>
      <c r="AT394" s="2"/>
      <c r="BD394" s="1"/>
      <c r="BE394" s="2"/>
      <c r="BF394" s="1"/>
      <c r="BG394" s="2"/>
      <c r="BK394" s="2"/>
      <c r="BM394" s="2"/>
      <c r="BN394" s="2"/>
      <c r="BT394" s="2"/>
      <c r="BU394" s="2"/>
    </row>
    <row r="395" spans="1:73" ht="12.75">
      <c r="A395" s="3">
        <v>2016</v>
      </c>
      <c r="B395" s="3">
        <v>10735</v>
      </c>
      <c r="C395" s="1" t="s">
        <v>505</v>
      </c>
      <c r="D395" s="2">
        <v>42594</v>
      </c>
      <c r="E395" s="1" t="s">
        <v>524</v>
      </c>
      <c r="F395" s="2">
        <v>42598</v>
      </c>
      <c r="G395" s="77">
        <v>334.21</v>
      </c>
      <c r="H395" s="77">
        <v>334.21</v>
      </c>
      <c r="I395" s="77">
        <v>0</v>
      </c>
      <c r="J395" s="2">
        <v>42619</v>
      </c>
      <c r="K395" s="78">
        <v>30</v>
      </c>
      <c r="L395" s="2">
        <v>42370</v>
      </c>
      <c r="M395" s="2">
        <v>42735</v>
      </c>
      <c r="N395" s="77">
        <v>0</v>
      </c>
      <c r="P395" s="77">
        <v>0</v>
      </c>
      <c r="Q395" s="78">
        <f t="shared" si="48"/>
        <v>21</v>
      </c>
      <c r="R395" s="3" t="str">
        <f t="shared" si="49"/>
        <v>S</v>
      </c>
      <c r="S395" s="77">
        <f t="shared" si="50"/>
        <v>0</v>
      </c>
      <c r="T395" s="78">
        <f t="shared" si="51"/>
        <v>25</v>
      </c>
      <c r="U395" s="77">
        <f t="shared" si="52"/>
        <v>7018.41</v>
      </c>
      <c r="V395" s="77">
        <f t="shared" si="53"/>
        <v>8355.25</v>
      </c>
      <c r="W395" s="78">
        <f t="shared" si="54"/>
        <v>-9</v>
      </c>
      <c r="X395" s="77">
        <f t="shared" si="55"/>
        <v>-3007.89</v>
      </c>
      <c r="AH395" s="2"/>
      <c r="AQ395" s="2"/>
      <c r="AS395" s="2"/>
      <c r="AT395" s="2"/>
      <c r="BD395" s="1"/>
      <c r="BE395" s="2"/>
      <c r="BF395" s="1"/>
      <c r="BG395" s="2"/>
      <c r="BK395" s="2"/>
      <c r="BM395" s="2"/>
      <c r="BN395" s="2"/>
      <c r="BT395" s="2"/>
      <c r="BU395" s="2"/>
    </row>
    <row r="396" spans="1:73" ht="12.75">
      <c r="A396" s="3">
        <v>2016</v>
      </c>
      <c r="B396" s="3">
        <v>12308</v>
      </c>
      <c r="C396" s="1" t="s">
        <v>505</v>
      </c>
      <c r="D396" s="2">
        <v>42623</v>
      </c>
      <c r="E396" s="1" t="s">
        <v>525</v>
      </c>
      <c r="F396" s="2">
        <v>42629</v>
      </c>
      <c r="G396" s="77">
        <v>238.19</v>
      </c>
      <c r="H396" s="77">
        <v>222.35</v>
      </c>
      <c r="I396" s="77">
        <v>0</v>
      </c>
      <c r="J396" s="2">
        <v>42643</v>
      </c>
      <c r="K396" s="78">
        <v>30</v>
      </c>
      <c r="L396" s="2">
        <v>42370</v>
      </c>
      <c r="M396" s="2">
        <v>42735</v>
      </c>
      <c r="N396" s="77">
        <v>0</v>
      </c>
      <c r="P396" s="77">
        <v>0</v>
      </c>
      <c r="Q396" s="78">
        <f t="shared" si="48"/>
        <v>0</v>
      </c>
      <c r="R396" s="3" t="str">
        <f t="shared" si="49"/>
        <v>N</v>
      </c>
      <c r="S396" s="77">
        <f t="shared" si="50"/>
        <v>15.84</v>
      </c>
      <c r="T396" s="78">
        <f t="shared" si="51"/>
        <v>0</v>
      </c>
      <c r="U396" s="77">
        <f t="shared" si="52"/>
        <v>0</v>
      </c>
      <c r="V396" s="77">
        <f t="shared" si="53"/>
        <v>0</v>
      </c>
      <c r="W396" s="78">
        <f t="shared" si="54"/>
        <v>0</v>
      </c>
      <c r="X396" s="77">
        <f t="shared" si="55"/>
        <v>0</v>
      </c>
      <c r="AH396" s="2"/>
      <c r="AQ396" s="2"/>
      <c r="AS396" s="2"/>
      <c r="AT396" s="2"/>
      <c r="BD396" s="1"/>
      <c r="BE396" s="2"/>
      <c r="BF396" s="1"/>
      <c r="BG396" s="2"/>
      <c r="BK396" s="2"/>
      <c r="BM396" s="2"/>
      <c r="BN396" s="2"/>
      <c r="BT396" s="2"/>
      <c r="BU396" s="2"/>
    </row>
    <row r="397" spans="1:73" ht="12.75">
      <c r="A397" s="3">
        <v>2016</v>
      </c>
      <c r="B397" s="3">
        <v>12285</v>
      </c>
      <c r="C397" s="1" t="s">
        <v>505</v>
      </c>
      <c r="D397" s="2">
        <v>42623</v>
      </c>
      <c r="E397" s="1" t="s">
        <v>526</v>
      </c>
      <c r="F397" s="2">
        <v>42629</v>
      </c>
      <c r="G397" s="77">
        <v>351.34</v>
      </c>
      <c r="H397" s="77">
        <v>351.34</v>
      </c>
      <c r="I397" s="77">
        <v>0</v>
      </c>
      <c r="J397" s="2">
        <v>42643</v>
      </c>
      <c r="K397" s="78">
        <v>30</v>
      </c>
      <c r="L397" s="2">
        <v>42370</v>
      </c>
      <c r="M397" s="2">
        <v>42735</v>
      </c>
      <c r="N397" s="77">
        <v>0</v>
      </c>
      <c r="P397" s="77">
        <v>0</v>
      </c>
      <c r="Q397" s="78">
        <f t="shared" si="48"/>
        <v>14</v>
      </c>
      <c r="R397" s="3" t="str">
        <f t="shared" si="49"/>
        <v>S</v>
      </c>
      <c r="S397" s="77">
        <f t="shared" si="50"/>
        <v>0</v>
      </c>
      <c r="T397" s="78">
        <f t="shared" si="51"/>
        <v>20</v>
      </c>
      <c r="U397" s="77">
        <f t="shared" si="52"/>
        <v>4918.76</v>
      </c>
      <c r="V397" s="77">
        <f t="shared" si="53"/>
        <v>7026.8</v>
      </c>
      <c r="W397" s="78">
        <f t="shared" si="54"/>
        <v>-16</v>
      </c>
      <c r="X397" s="77">
        <f t="shared" si="55"/>
        <v>-5621.44</v>
      </c>
      <c r="AH397" s="2"/>
      <c r="AQ397" s="2"/>
      <c r="AS397" s="2"/>
      <c r="AT397" s="2"/>
      <c r="BD397" s="1"/>
      <c r="BE397" s="2"/>
      <c r="BF397" s="1"/>
      <c r="BG397" s="2"/>
      <c r="BK397" s="2"/>
      <c r="BM397" s="2"/>
      <c r="BN397" s="2"/>
      <c r="BT397" s="2"/>
      <c r="BU397" s="2"/>
    </row>
    <row r="398" spans="1:73" ht="12.75">
      <c r="A398" s="3">
        <v>2016</v>
      </c>
      <c r="C398" s="1" t="s">
        <v>505</v>
      </c>
      <c r="D398" s="2">
        <v>41181</v>
      </c>
      <c r="E398" s="1" t="s">
        <v>527</v>
      </c>
      <c r="F398" s="2">
        <v>41201</v>
      </c>
      <c r="G398" s="77">
        <v>20.08</v>
      </c>
      <c r="H398" s="77">
        <v>0</v>
      </c>
      <c r="I398" s="77">
        <v>0</v>
      </c>
      <c r="J398" s="2">
        <v>1</v>
      </c>
      <c r="K398" s="78">
        <v>30</v>
      </c>
      <c r="L398" s="2">
        <v>42370</v>
      </c>
      <c r="M398" s="2">
        <v>42735</v>
      </c>
      <c r="N398" s="77">
        <v>0</v>
      </c>
      <c r="P398" s="77">
        <v>0</v>
      </c>
      <c r="Q398" s="78">
        <f t="shared" si="48"/>
        <v>0</v>
      </c>
      <c r="R398" s="3" t="str">
        <f t="shared" si="49"/>
        <v>N</v>
      </c>
      <c r="S398" s="77">
        <f t="shared" si="50"/>
        <v>20.08</v>
      </c>
      <c r="T398" s="78">
        <f t="shared" si="51"/>
        <v>0</v>
      </c>
      <c r="U398" s="77">
        <f t="shared" si="52"/>
        <v>0</v>
      </c>
      <c r="V398" s="77">
        <f t="shared" si="53"/>
        <v>0</v>
      </c>
      <c r="W398" s="78">
        <f t="shared" si="54"/>
        <v>0</v>
      </c>
      <c r="X398" s="77">
        <f t="shared" si="55"/>
        <v>0</v>
      </c>
      <c r="AH398" s="2"/>
      <c r="AQ398" s="2"/>
      <c r="AS398" s="2"/>
      <c r="AT398" s="2"/>
      <c r="BD398" s="1"/>
      <c r="BE398" s="2"/>
      <c r="BF398" s="1"/>
      <c r="BG398" s="2"/>
      <c r="BK398" s="2"/>
      <c r="BM398" s="2"/>
      <c r="BN398" s="2"/>
      <c r="BT398" s="2"/>
      <c r="BU398" s="2"/>
    </row>
    <row r="399" spans="1:73" ht="12.75">
      <c r="A399" s="3">
        <v>2016</v>
      </c>
      <c r="C399" s="1" t="s">
        <v>505</v>
      </c>
      <c r="D399" s="2">
        <v>41187</v>
      </c>
      <c r="E399" s="1" t="s">
        <v>528</v>
      </c>
      <c r="F399" s="2">
        <v>41201</v>
      </c>
      <c r="G399" s="77">
        <v>432.35</v>
      </c>
      <c r="H399" s="77">
        <v>0</v>
      </c>
      <c r="I399" s="77">
        <v>0</v>
      </c>
      <c r="J399" s="2">
        <v>1</v>
      </c>
      <c r="K399" s="78">
        <v>30</v>
      </c>
      <c r="L399" s="2">
        <v>42370</v>
      </c>
      <c r="M399" s="2">
        <v>42735</v>
      </c>
      <c r="N399" s="77">
        <v>0</v>
      </c>
      <c r="P399" s="77">
        <v>0</v>
      </c>
      <c r="Q399" s="78">
        <f t="shared" si="48"/>
        <v>0</v>
      </c>
      <c r="R399" s="3" t="str">
        <f t="shared" si="49"/>
        <v>N</v>
      </c>
      <c r="S399" s="77">
        <f t="shared" si="50"/>
        <v>432.35</v>
      </c>
      <c r="T399" s="78">
        <f t="shared" si="51"/>
        <v>0</v>
      </c>
      <c r="U399" s="77">
        <f t="shared" si="52"/>
        <v>0</v>
      </c>
      <c r="V399" s="77">
        <f t="shared" si="53"/>
        <v>0</v>
      </c>
      <c r="W399" s="78">
        <f t="shared" si="54"/>
        <v>0</v>
      </c>
      <c r="X399" s="77">
        <f t="shared" si="55"/>
        <v>0</v>
      </c>
      <c r="AH399" s="2"/>
      <c r="AQ399" s="2"/>
      <c r="AS399" s="2"/>
      <c r="AT399" s="2"/>
      <c r="BD399" s="1"/>
      <c r="BE399" s="2"/>
      <c r="BF399" s="1"/>
      <c r="BG399" s="2"/>
      <c r="BK399" s="2"/>
      <c r="BM399" s="2"/>
      <c r="BN399" s="2"/>
      <c r="BT399" s="2"/>
      <c r="BU399" s="2"/>
    </row>
    <row r="400" spans="1:73" ht="12.75">
      <c r="A400" s="3">
        <v>2016</v>
      </c>
      <c r="C400" s="1" t="s">
        <v>529</v>
      </c>
      <c r="D400" s="2">
        <v>37714</v>
      </c>
      <c r="E400" s="1" t="s">
        <v>530</v>
      </c>
      <c r="F400" s="2">
        <v>37734</v>
      </c>
      <c r="G400" s="77">
        <v>10</v>
      </c>
      <c r="H400" s="77">
        <v>0</v>
      </c>
      <c r="I400" s="77">
        <v>0</v>
      </c>
      <c r="J400" s="2">
        <v>1</v>
      </c>
      <c r="K400" s="78">
        <v>30</v>
      </c>
      <c r="L400" s="2">
        <v>42370</v>
      </c>
      <c r="M400" s="2">
        <v>42735</v>
      </c>
      <c r="N400" s="77">
        <v>0</v>
      </c>
      <c r="P400" s="77">
        <v>0</v>
      </c>
      <c r="Q400" s="78">
        <f t="shared" si="48"/>
        <v>0</v>
      </c>
      <c r="R400" s="3" t="str">
        <f t="shared" si="49"/>
        <v>N</v>
      </c>
      <c r="S400" s="77">
        <f t="shared" si="50"/>
        <v>10</v>
      </c>
      <c r="T400" s="78">
        <f t="shared" si="51"/>
        <v>0</v>
      </c>
      <c r="U400" s="77">
        <f t="shared" si="52"/>
        <v>0</v>
      </c>
      <c r="V400" s="77">
        <f t="shared" si="53"/>
        <v>0</v>
      </c>
      <c r="W400" s="78">
        <f t="shared" si="54"/>
        <v>0</v>
      </c>
      <c r="X400" s="77">
        <f t="shared" si="55"/>
        <v>0</v>
      </c>
      <c r="AH400" s="2"/>
      <c r="AQ400" s="2"/>
      <c r="AS400" s="2"/>
      <c r="AT400" s="2"/>
      <c r="BD400" s="1"/>
      <c r="BE400" s="2"/>
      <c r="BF400" s="1"/>
      <c r="BG400" s="2"/>
      <c r="BK400" s="2"/>
      <c r="BM400" s="2"/>
      <c r="BN400" s="2"/>
      <c r="BT400" s="2"/>
      <c r="BU400" s="2"/>
    </row>
    <row r="401" spans="1:73" ht="12.75">
      <c r="A401" s="3">
        <v>2016</v>
      </c>
      <c r="C401" s="1" t="s">
        <v>529</v>
      </c>
      <c r="D401" s="2">
        <v>37743</v>
      </c>
      <c r="E401" s="1" t="s">
        <v>531</v>
      </c>
      <c r="F401" s="2">
        <v>37781</v>
      </c>
      <c r="G401" s="77">
        <v>88.72</v>
      </c>
      <c r="H401" s="77">
        <v>0</v>
      </c>
      <c r="I401" s="77">
        <v>0</v>
      </c>
      <c r="J401" s="2">
        <v>1</v>
      </c>
      <c r="K401" s="78">
        <v>30</v>
      </c>
      <c r="L401" s="2">
        <v>42370</v>
      </c>
      <c r="M401" s="2">
        <v>42735</v>
      </c>
      <c r="N401" s="77">
        <v>0</v>
      </c>
      <c r="P401" s="77">
        <v>0</v>
      </c>
      <c r="Q401" s="78">
        <f t="shared" si="48"/>
        <v>0</v>
      </c>
      <c r="R401" s="3" t="str">
        <f t="shared" si="49"/>
        <v>N</v>
      </c>
      <c r="S401" s="77">
        <f t="shared" si="50"/>
        <v>88.72</v>
      </c>
      <c r="T401" s="78">
        <f t="shared" si="51"/>
        <v>0</v>
      </c>
      <c r="U401" s="77">
        <f t="shared" si="52"/>
        <v>0</v>
      </c>
      <c r="V401" s="77">
        <f t="shared" si="53"/>
        <v>0</v>
      </c>
      <c r="W401" s="78">
        <f t="shared" si="54"/>
        <v>0</v>
      </c>
      <c r="X401" s="77">
        <f t="shared" si="55"/>
        <v>0</v>
      </c>
      <c r="AH401" s="2"/>
      <c r="AQ401" s="2"/>
      <c r="AS401" s="2"/>
      <c r="AT401" s="2"/>
      <c r="BD401" s="1"/>
      <c r="BE401" s="2"/>
      <c r="BF401" s="1"/>
      <c r="BG401" s="2"/>
      <c r="BK401" s="2"/>
      <c r="BM401" s="2"/>
      <c r="BN401" s="2"/>
      <c r="BT401" s="2"/>
      <c r="BU401" s="2"/>
    </row>
    <row r="402" spans="1:73" ht="12.75">
      <c r="A402" s="3">
        <v>2016</v>
      </c>
      <c r="C402" s="1" t="s">
        <v>529</v>
      </c>
      <c r="D402" s="2">
        <v>37625</v>
      </c>
      <c r="E402" s="1" t="s">
        <v>532</v>
      </c>
      <c r="F402" s="2">
        <v>37671</v>
      </c>
      <c r="G402" s="77">
        <v>387.44</v>
      </c>
      <c r="H402" s="77">
        <v>0</v>
      </c>
      <c r="I402" s="77">
        <v>0</v>
      </c>
      <c r="J402" s="2">
        <v>1</v>
      </c>
      <c r="K402" s="78">
        <v>30</v>
      </c>
      <c r="L402" s="2">
        <v>42370</v>
      </c>
      <c r="M402" s="2">
        <v>42735</v>
      </c>
      <c r="N402" s="77">
        <v>0</v>
      </c>
      <c r="P402" s="77">
        <v>0</v>
      </c>
      <c r="Q402" s="78">
        <f t="shared" si="48"/>
        <v>0</v>
      </c>
      <c r="R402" s="3" t="str">
        <f t="shared" si="49"/>
        <v>N</v>
      </c>
      <c r="S402" s="77">
        <f t="shared" si="50"/>
        <v>387.44</v>
      </c>
      <c r="T402" s="78">
        <f t="shared" si="51"/>
        <v>0</v>
      </c>
      <c r="U402" s="77">
        <f t="shared" si="52"/>
        <v>0</v>
      </c>
      <c r="V402" s="77">
        <f t="shared" si="53"/>
        <v>0</v>
      </c>
      <c r="W402" s="78">
        <f t="shared" si="54"/>
        <v>0</v>
      </c>
      <c r="X402" s="77">
        <f t="shared" si="55"/>
        <v>0</v>
      </c>
      <c r="AH402" s="2"/>
      <c r="AQ402" s="2"/>
      <c r="AS402" s="2"/>
      <c r="AT402" s="2"/>
      <c r="BD402" s="1"/>
      <c r="BE402" s="2"/>
      <c r="BF402" s="1"/>
      <c r="BG402" s="2"/>
      <c r="BK402" s="2"/>
      <c r="BM402" s="2"/>
      <c r="BN402" s="2"/>
      <c r="BT402" s="2"/>
      <c r="BU402" s="2"/>
    </row>
    <row r="403" spans="1:73" ht="12.75">
      <c r="A403" s="3">
        <v>2016</v>
      </c>
      <c r="C403" s="1" t="s">
        <v>529</v>
      </c>
      <c r="D403" s="2">
        <v>37743</v>
      </c>
      <c r="E403" s="1" t="s">
        <v>533</v>
      </c>
      <c r="F403" s="2">
        <v>37781</v>
      </c>
      <c r="G403" s="77">
        <v>2782.79</v>
      </c>
      <c r="H403" s="77">
        <v>0</v>
      </c>
      <c r="I403" s="77">
        <v>0</v>
      </c>
      <c r="J403" s="2">
        <v>1</v>
      </c>
      <c r="K403" s="78">
        <v>30</v>
      </c>
      <c r="L403" s="2">
        <v>42370</v>
      </c>
      <c r="M403" s="2">
        <v>42735</v>
      </c>
      <c r="N403" s="77">
        <v>0</v>
      </c>
      <c r="P403" s="77">
        <v>0</v>
      </c>
      <c r="Q403" s="78">
        <f t="shared" si="48"/>
        <v>0</v>
      </c>
      <c r="R403" s="3" t="str">
        <f t="shared" si="49"/>
        <v>N</v>
      </c>
      <c r="S403" s="77">
        <f t="shared" si="50"/>
        <v>2782.79</v>
      </c>
      <c r="T403" s="78">
        <f t="shared" si="51"/>
        <v>0</v>
      </c>
      <c r="U403" s="77">
        <f t="shared" si="52"/>
        <v>0</v>
      </c>
      <c r="V403" s="77">
        <f t="shared" si="53"/>
        <v>0</v>
      </c>
      <c r="W403" s="78">
        <f t="shared" si="54"/>
        <v>0</v>
      </c>
      <c r="X403" s="77">
        <f t="shared" si="55"/>
        <v>0</v>
      </c>
      <c r="AH403" s="2"/>
      <c r="AQ403" s="2"/>
      <c r="AS403" s="2"/>
      <c r="AT403" s="2"/>
      <c r="BD403" s="1"/>
      <c r="BE403" s="2"/>
      <c r="BF403" s="1"/>
      <c r="BG403" s="2"/>
      <c r="BK403" s="2"/>
      <c r="BM403" s="2"/>
      <c r="BN403" s="2"/>
      <c r="BT403" s="2"/>
      <c r="BU403" s="2"/>
    </row>
    <row r="404" spans="1:73" ht="12.75">
      <c r="A404" s="3">
        <v>2016</v>
      </c>
      <c r="C404" s="1" t="s">
        <v>529</v>
      </c>
      <c r="D404" s="2">
        <v>38280</v>
      </c>
      <c r="E404" s="1" t="s">
        <v>534</v>
      </c>
      <c r="F404" s="2">
        <v>38295</v>
      </c>
      <c r="G404" s="77">
        <v>21.79</v>
      </c>
      <c r="H404" s="77">
        <v>0</v>
      </c>
      <c r="I404" s="77">
        <v>0</v>
      </c>
      <c r="J404" s="2">
        <v>1</v>
      </c>
      <c r="K404" s="78">
        <v>30</v>
      </c>
      <c r="L404" s="2">
        <v>42370</v>
      </c>
      <c r="M404" s="2">
        <v>42735</v>
      </c>
      <c r="N404" s="77">
        <v>0</v>
      </c>
      <c r="P404" s="77">
        <v>0</v>
      </c>
      <c r="Q404" s="78">
        <f t="shared" si="48"/>
        <v>0</v>
      </c>
      <c r="R404" s="3" t="str">
        <f t="shared" si="49"/>
        <v>N</v>
      </c>
      <c r="S404" s="77">
        <f t="shared" si="50"/>
        <v>21.79</v>
      </c>
      <c r="T404" s="78">
        <f t="shared" si="51"/>
        <v>0</v>
      </c>
      <c r="U404" s="77">
        <f t="shared" si="52"/>
        <v>0</v>
      </c>
      <c r="V404" s="77">
        <f t="shared" si="53"/>
        <v>0</v>
      </c>
      <c r="W404" s="78">
        <f t="shared" si="54"/>
        <v>0</v>
      </c>
      <c r="X404" s="77">
        <f t="shared" si="55"/>
        <v>0</v>
      </c>
      <c r="AH404" s="2"/>
      <c r="AQ404" s="2"/>
      <c r="AS404" s="2"/>
      <c r="AT404" s="2"/>
      <c r="BD404" s="1"/>
      <c r="BE404" s="2"/>
      <c r="BF404" s="1"/>
      <c r="BG404" s="2"/>
      <c r="BK404" s="2"/>
      <c r="BM404" s="2"/>
      <c r="BN404" s="2"/>
      <c r="BT404" s="2"/>
      <c r="BU404" s="2"/>
    </row>
    <row r="405" spans="1:73" ht="12.75">
      <c r="A405" s="3">
        <v>2016</v>
      </c>
      <c r="C405" s="1" t="s">
        <v>529</v>
      </c>
      <c r="D405" s="2">
        <v>38343</v>
      </c>
      <c r="E405" s="1" t="s">
        <v>535</v>
      </c>
      <c r="F405" s="2">
        <v>38405</v>
      </c>
      <c r="G405" s="77">
        <v>19.73</v>
      </c>
      <c r="H405" s="77">
        <v>0</v>
      </c>
      <c r="I405" s="77">
        <v>0</v>
      </c>
      <c r="J405" s="2">
        <v>1</v>
      </c>
      <c r="K405" s="78">
        <v>30</v>
      </c>
      <c r="L405" s="2">
        <v>42370</v>
      </c>
      <c r="M405" s="2">
        <v>42735</v>
      </c>
      <c r="N405" s="77">
        <v>0</v>
      </c>
      <c r="P405" s="77">
        <v>0</v>
      </c>
      <c r="Q405" s="78">
        <f t="shared" si="48"/>
        <v>0</v>
      </c>
      <c r="R405" s="3" t="str">
        <f t="shared" si="49"/>
        <v>N</v>
      </c>
      <c r="S405" s="77">
        <f t="shared" si="50"/>
        <v>19.73</v>
      </c>
      <c r="T405" s="78">
        <f t="shared" si="51"/>
        <v>0</v>
      </c>
      <c r="U405" s="77">
        <f t="shared" si="52"/>
        <v>0</v>
      </c>
      <c r="V405" s="77">
        <f t="shared" si="53"/>
        <v>0</v>
      </c>
      <c r="W405" s="78">
        <f t="shared" si="54"/>
        <v>0</v>
      </c>
      <c r="X405" s="77">
        <f t="shared" si="55"/>
        <v>0</v>
      </c>
      <c r="AH405" s="2"/>
      <c r="AQ405" s="2"/>
      <c r="AS405" s="2"/>
      <c r="AT405" s="2"/>
      <c r="BD405" s="1"/>
      <c r="BE405" s="2"/>
      <c r="BF405" s="1"/>
      <c r="BG405" s="2"/>
      <c r="BK405" s="2"/>
      <c r="BM405" s="2"/>
      <c r="BN405" s="2"/>
      <c r="BT405" s="2"/>
      <c r="BU405" s="2"/>
    </row>
    <row r="406" spans="1:73" ht="12.75">
      <c r="A406" s="3">
        <v>2016</v>
      </c>
      <c r="C406" s="1" t="s">
        <v>529</v>
      </c>
      <c r="D406" s="2">
        <v>38022</v>
      </c>
      <c r="E406" s="1" t="s">
        <v>536</v>
      </c>
      <c r="F406" s="2">
        <v>38054</v>
      </c>
      <c r="G406" s="77">
        <v>0.3</v>
      </c>
      <c r="H406" s="77">
        <v>0</v>
      </c>
      <c r="I406" s="77">
        <v>0</v>
      </c>
      <c r="J406" s="2">
        <v>1</v>
      </c>
      <c r="K406" s="78">
        <v>30</v>
      </c>
      <c r="L406" s="2">
        <v>42370</v>
      </c>
      <c r="M406" s="2">
        <v>42735</v>
      </c>
      <c r="N406" s="77">
        <v>0</v>
      </c>
      <c r="P406" s="77">
        <v>0</v>
      </c>
      <c r="Q406" s="78">
        <f t="shared" si="48"/>
        <v>0</v>
      </c>
      <c r="R406" s="3" t="str">
        <f t="shared" si="49"/>
        <v>N</v>
      </c>
      <c r="S406" s="77">
        <f t="shared" si="50"/>
        <v>0.3</v>
      </c>
      <c r="T406" s="78">
        <f t="shared" si="51"/>
        <v>0</v>
      </c>
      <c r="U406" s="77">
        <f t="shared" si="52"/>
        <v>0</v>
      </c>
      <c r="V406" s="77">
        <f t="shared" si="53"/>
        <v>0</v>
      </c>
      <c r="W406" s="78">
        <f t="shared" si="54"/>
        <v>0</v>
      </c>
      <c r="X406" s="77">
        <f t="shared" si="55"/>
        <v>0</v>
      </c>
      <c r="AH406" s="2"/>
      <c r="AQ406" s="2"/>
      <c r="AS406" s="2"/>
      <c r="AT406" s="2"/>
      <c r="BD406" s="1"/>
      <c r="BE406" s="2"/>
      <c r="BF406" s="1"/>
      <c r="BG406" s="2"/>
      <c r="BK406" s="2"/>
      <c r="BM406" s="2"/>
      <c r="BN406" s="2"/>
      <c r="BT406" s="2"/>
      <c r="BU406" s="2"/>
    </row>
    <row r="407" spans="1:73" ht="12.75">
      <c r="A407" s="3">
        <v>2016</v>
      </c>
      <c r="C407" s="1" t="s">
        <v>529</v>
      </c>
      <c r="D407" s="2">
        <v>37743</v>
      </c>
      <c r="E407" s="1" t="s">
        <v>537</v>
      </c>
      <c r="F407" s="2">
        <v>37781</v>
      </c>
      <c r="G407" s="77">
        <v>49.4</v>
      </c>
      <c r="H407" s="77">
        <v>0</v>
      </c>
      <c r="I407" s="77">
        <v>0</v>
      </c>
      <c r="J407" s="2">
        <v>1</v>
      </c>
      <c r="K407" s="78">
        <v>30</v>
      </c>
      <c r="L407" s="2">
        <v>42370</v>
      </c>
      <c r="M407" s="2">
        <v>42735</v>
      </c>
      <c r="N407" s="77">
        <v>0</v>
      </c>
      <c r="P407" s="77">
        <v>0</v>
      </c>
      <c r="Q407" s="78">
        <f t="shared" si="48"/>
        <v>0</v>
      </c>
      <c r="R407" s="3" t="str">
        <f t="shared" si="49"/>
        <v>N</v>
      </c>
      <c r="S407" s="77">
        <f t="shared" si="50"/>
        <v>49.4</v>
      </c>
      <c r="T407" s="78">
        <f t="shared" si="51"/>
        <v>0</v>
      </c>
      <c r="U407" s="77">
        <f t="shared" si="52"/>
        <v>0</v>
      </c>
      <c r="V407" s="77">
        <f t="shared" si="53"/>
        <v>0</v>
      </c>
      <c r="W407" s="78">
        <f t="shared" si="54"/>
        <v>0</v>
      </c>
      <c r="X407" s="77">
        <f t="shared" si="55"/>
        <v>0</v>
      </c>
      <c r="AH407" s="2"/>
      <c r="AQ407" s="2"/>
      <c r="AS407" s="2"/>
      <c r="AT407" s="2"/>
      <c r="BD407" s="1"/>
      <c r="BE407" s="2"/>
      <c r="BF407" s="1"/>
      <c r="BG407" s="2"/>
      <c r="BK407" s="2"/>
      <c r="BM407" s="2"/>
      <c r="BN407" s="2"/>
      <c r="BT407" s="2"/>
      <c r="BU407" s="2"/>
    </row>
    <row r="408" spans="1:73" ht="12.75">
      <c r="A408" s="3">
        <v>2016</v>
      </c>
      <c r="C408" s="1" t="s">
        <v>529</v>
      </c>
      <c r="D408" s="2">
        <v>37743</v>
      </c>
      <c r="E408" s="1" t="s">
        <v>538</v>
      </c>
      <c r="F408" s="2">
        <v>37781</v>
      </c>
      <c r="G408" s="77">
        <v>835.15</v>
      </c>
      <c r="H408" s="77">
        <v>0</v>
      </c>
      <c r="I408" s="77">
        <v>0</v>
      </c>
      <c r="J408" s="2">
        <v>1</v>
      </c>
      <c r="K408" s="78">
        <v>30</v>
      </c>
      <c r="L408" s="2">
        <v>42370</v>
      </c>
      <c r="M408" s="2">
        <v>42735</v>
      </c>
      <c r="N408" s="77">
        <v>0</v>
      </c>
      <c r="P408" s="77">
        <v>0</v>
      </c>
      <c r="Q408" s="78">
        <f t="shared" si="48"/>
        <v>0</v>
      </c>
      <c r="R408" s="3" t="str">
        <f t="shared" si="49"/>
        <v>N</v>
      </c>
      <c r="S408" s="77">
        <f t="shared" si="50"/>
        <v>835.15</v>
      </c>
      <c r="T408" s="78">
        <f t="shared" si="51"/>
        <v>0</v>
      </c>
      <c r="U408" s="77">
        <f t="shared" si="52"/>
        <v>0</v>
      </c>
      <c r="V408" s="77">
        <f t="shared" si="53"/>
        <v>0</v>
      </c>
      <c r="W408" s="78">
        <f t="shared" si="54"/>
        <v>0</v>
      </c>
      <c r="X408" s="77">
        <f t="shared" si="55"/>
        <v>0</v>
      </c>
      <c r="AH408" s="2"/>
      <c r="AQ408" s="2"/>
      <c r="AS408" s="2"/>
      <c r="AT408" s="2"/>
      <c r="BD408" s="1"/>
      <c r="BE408" s="2"/>
      <c r="BF408" s="1"/>
      <c r="BG408" s="2"/>
      <c r="BK408" s="2"/>
      <c r="BM408" s="2"/>
      <c r="BN408" s="2"/>
      <c r="BT408" s="2"/>
      <c r="BU408" s="2"/>
    </row>
    <row r="409" spans="1:73" ht="12.75">
      <c r="A409" s="3">
        <v>2016</v>
      </c>
      <c r="C409" s="1" t="s">
        <v>529</v>
      </c>
      <c r="D409" s="2">
        <v>37743</v>
      </c>
      <c r="E409" s="1" t="s">
        <v>539</v>
      </c>
      <c r="F409" s="2">
        <v>37781</v>
      </c>
      <c r="G409" s="77">
        <v>202.88</v>
      </c>
      <c r="H409" s="77">
        <v>0</v>
      </c>
      <c r="I409" s="77">
        <v>0</v>
      </c>
      <c r="J409" s="2">
        <v>1</v>
      </c>
      <c r="K409" s="78">
        <v>30</v>
      </c>
      <c r="L409" s="2">
        <v>42370</v>
      </c>
      <c r="M409" s="2">
        <v>42735</v>
      </c>
      <c r="N409" s="77">
        <v>0</v>
      </c>
      <c r="P409" s="77">
        <v>0</v>
      </c>
      <c r="Q409" s="78">
        <f t="shared" si="48"/>
        <v>0</v>
      </c>
      <c r="R409" s="3" t="str">
        <f t="shared" si="49"/>
        <v>N</v>
      </c>
      <c r="S409" s="77">
        <f t="shared" si="50"/>
        <v>202.88</v>
      </c>
      <c r="T409" s="78">
        <f t="shared" si="51"/>
        <v>0</v>
      </c>
      <c r="U409" s="77">
        <f t="shared" si="52"/>
        <v>0</v>
      </c>
      <c r="V409" s="77">
        <f t="shared" si="53"/>
        <v>0</v>
      </c>
      <c r="W409" s="78">
        <f t="shared" si="54"/>
        <v>0</v>
      </c>
      <c r="X409" s="77">
        <f t="shared" si="55"/>
        <v>0</v>
      </c>
      <c r="AH409" s="2"/>
      <c r="AQ409" s="2"/>
      <c r="AS409" s="2"/>
      <c r="AT409" s="2"/>
      <c r="BD409" s="1"/>
      <c r="BE409" s="2"/>
      <c r="BF409" s="1"/>
      <c r="BG409" s="2"/>
      <c r="BK409" s="2"/>
      <c r="BM409" s="2"/>
      <c r="BN409" s="2"/>
      <c r="BT409" s="2"/>
      <c r="BU409" s="2"/>
    </row>
    <row r="410" spans="1:73" ht="12.75">
      <c r="A410" s="3">
        <v>2016</v>
      </c>
      <c r="C410" s="1" t="s">
        <v>529</v>
      </c>
      <c r="D410" s="2">
        <v>38080</v>
      </c>
      <c r="E410" s="1" t="s">
        <v>540</v>
      </c>
      <c r="F410" s="2">
        <v>38139</v>
      </c>
      <c r="G410" s="77">
        <v>19.72</v>
      </c>
      <c r="H410" s="77">
        <v>0</v>
      </c>
      <c r="I410" s="77">
        <v>0</v>
      </c>
      <c r="J410" s="2">
        <v>1</v>
      </c>
      <c r="K410" s="78">
        <v>30</v>
      </c>
      <c r="L410" s="2">
        <v>42370</v>
      </c>
      <c r="M410" s="2">
        <v>42735</v>
      </c>
      <c r="N410" s="77">
        <v>0</v>
      </c>
      <c r="P410" s="77">
        <v>0</v>
      </c>
      <c r="Q410" s="78">
        <f t="shared" si="48"/>
        <v>0</v>
      </c>
      <c r="R410" s="3" t="str">
        <f t="shared" si="49"/>
        <v>N</v>
      </c>
      <c r="S410" s="77">
        <f t="shared" si="50"/>
        <v>19.72</v>
      </c>
      <c r="T410" s="78">
        <f t="shared" si="51"/>
        <v>0</v>
      </c>
      <c r="U410" s="77">
        <f t="shared" si="52"/>
        <v>0</v>
      </c>
      <c r="V410" s="77">
        <f t="shared" si="53"/>
        <v>0</v>
      </c>
      <c r="W410" s="78">
        <f t="shared" si="54"/>
        <v>0</v>
      </c>
      <c r="X410" s="77">
        <f t="shared" si="55"/>
        <v>0</v>
      </c>
      <c r="AH410" s="2"/>
      <c r="AQ410" s="2"/>
      <c r="AS410" s="2"/>
      <c r="AT410" s="2"/>
      <c r="BD410" s="1"/>
      <c r="BE410" s="2"/>
      <c r="BF410" s="1"/>
      <c r="BG410" s="2"/>
      <c r="BK410" s="2"/>
      <c r="BM410" s="2"/>
      <c r="BN410" s="2"/>
      <c r="BT410" s="2"/>
      <c r="BU410" s="2"/>
    </row>
    <row r="411" spans="1:73" ht="12.75">
      <c r="A411" s="3">
        <v>2016</v>
      </c>
      <c r="B411" s="3">
        <v>9250</v>
      </c>
      <c r="C411" s="1" t="s">
        <v>541</v>
      </c>
      <c r="D411" s="2">
        <v>42563</v>
      </c>
      <c r="E411" s="1" t="s">
        <v>542</v>
      </c>
      <c r="F411" s="2">
        <v>42565</v>
      </c>
      <c r="G411" s="77">
        <v>6914.15</v>
      </c>
      <c r="H411" s="77">
        <v>6914.15</v>
      </c>
      <c r="I411" s="77">
        <v>0</v>
      </c>
      <c r="J411" s="2">
        <v>42580</v>
      </c>
      <c r="K411" s="78">
        <v>30</v>
      </c>
      <c r="L411" s="2">
        <v>42370</v>
      </c>
      <c r="M411" s="2">
        <v>42735</v>
      </c>
      <c r="N411" s="77">
        <v>0</v>
      </c>
      <c r="P411" s="77">
        <v>0</v>
      </c>
      <c r="Q411" s="78">
        <f t="shared" si="48"/>
        <v>15</v>
      </c>
      <c r="R411" s="3" t="str">
        <f t="shared" si="49"/>
        <v>S</v>
      </c>
      <c r="S411" s="77">
        <f t="shared" si="50"/>
        <v>0</v>
      </c>
      <c r="T411" s="78">
        <f t="shared" si="51"/>
        <v>17</v>
      </c>
      <c r="U411" s="77">
        <f t="shared" si="52"/>
        <v>103712.25</v>
      </c>
      <c r="V411" s="77">
        <f t="shared" si="53"/>
        <v>117540.55</v>
      </c>
      <c r="W411" s="78">
        <f t="shared" si="54"/>
        <v>-15</v>
      </c>
      <c r="X411" s="77">
        <f t="shared" si="55"/>
        <v>-103712.25</v>
      </c>
      <c r="AH411" s="2"/>
      <c r="AQ411" s="2"/>
      <c r="AS411" s="2"/>
      <c r="AT411" s="2"/>
      <c r="BD411" s="1"/>
      <c r="BE411" s="2"/>
      <c r="BF411" s="1"/>
      <c r="BG411" s="2"/>
      <c r="BK411" s="2"/>
      <c r="BM411" s="2"/>
      <c r="BN411" s="2"/>
      <c r="BT411" s="2"/>
      <c r="BU411" s="2"/>
    </row>
    <row r="412" spans="1:73" ht="12.75">
      <c r="A412" s="3">
        <v>2016</v>
      </c>
      <c r="B412" s="3">
        <v>9254</v>
      </c>
      <c r="C412" s="1" t="s">
        <v>541</v>
      </c>
      <c r="D412" s="2">
        <v>42563</v>
      </c>
      <c r="E412" s="1" t="s">
        <v>543</v>
      </c>
      <c r="F412" s="2">
        <v>42565</v>
      </c>
      <c r="G412" s="77">
        <v>3092.55</v>
      </c>
      <c r="H412" s="77">
        <v>3092.55</v>
      </c>
      <c r="I412" s="77">
        <v>0</v>
      </c>
      <c r="J412" s="2">
        <v>42580</v>
      </c>
      <c r="K412" s="78">
        <v>30</v>
      </c>
      <c r="L412" s="2">
        <v>42370</v>
      </c>
      <c r="M412" s="2">
        <v>42735</v>
      </c>
      <c r="N412" s="77">
        <v>0</v>
      </c>
      <c r="P412" s="77">
        <v>0</v>
      </c>
      <c r="Q412" s="78">
        <f t="shared" si="48"/>
        <v>15</v>
      </c>
      <c r="R412" s="3" t="str">
        <f t="shared" si="49"/>
        <v>S</v>
      </c>
      <c r="S412" s="77">
        <f t="shared" si="50"/>
        <v>0</v>
      </c>
      <c r="T412" s="78">
        <f t="shared" si="51"/>
        <v>17</v>
      </c>
      <c r="U412" s="77">
        <f t="shared" si="52"/>
        <v>46388.25</v>
      </c>
      <c r="V412" s="77">
        <f t="shared" si="53"/>
        <v>52573.35</v>
      </c>
      <c r="W412" s="78">
        <f t="shared" si="54"/>
        <v>-15</v>
      </c>
      <c r="X412" s="77">
        <f t="shared" si="55"/>
        <v>-46388.25</v>
      </c>
      <c r="AH412" s="2"/>
      <c r="AQ412" s="2"/>
      <c r="AS412" s="2"/>
      <c r="AT412" s="2"/>
      <c r="BD412" s="1"/>
      <c r="BE412" s="2"/>
      <c r="BF412" s="1"/>
      <c r="BG412" s="2"/>
      <c r="BK412" s="2"/>
      <c r="BM412" s="2"/>
      <c r="BN412" s="2"/>
      <c r="BT412" s="2"/>
      <c r="BU412" s="2"/>
    </row>
    <row r="413" spans="1:73" ht="12.75">
      <c r="A413" s="3">
        <v>2016</v>
      </c>
      <c r="B413" s="3">
        <v>9253</v>
      </c>
      <c r="C413" s="1" t="s">
        <v>541</v>
      </c>
      <c r="D413" s="2">
        <v>42563</v>
      </c>
      <c r="E413" s="1" t="s">
        <v>544</v>
      </c>
      <c r="F413" s="2">
        <v>42565</v>
      </c>
      <c r="G413" s="77">
        <v>1979.06</v>
      </c>
      <c r="H413" s="77">
        <v>1979.06</v>
      </c>
      <c r="I413" s="77">
        <v>0</v>
      </c>
      <c r="J413" s="2">
        <v>42580</v>
      </c>
      <c r="K413" s="78">
        <v>30</v>
      </c>
      <c r="L413" s="2">
        <v>42370</v>
      </c>
      <c r="M413" s="2">
        <v>42735</v>
      </c>
      <c r="N413" s="77">
        <v>0</v>
      </c>
      <c r="P413" s="77">
        <v>0</v>
      </c>
      <c r="Q413" s="78">
        <f t="shared" si="48"/>
        <v>15</v>
      </c>
      <c r="R413" s="3" t="str">
        <f t="shared" si="49"/>
        <v>S</v>
      </c>
      <c r="S413" s="77">
        <f t="shared" si="50"/>
        <v>0</v>
      </c>
      <c r="T413" s="78">
        <f t="shared" si="51"/>
        <v>17</v>
      </c>
      <c r="U413" s="77">
        <f t="shared" si="52"/>
        <v>29685.9</v>
      </c>
      <c r="V413" s="77">
        <f t="shared" si="53"/>
        <v>33644.02</v>
      </c>
      <c r="W413" s="78">
        <f t="shared" si="54"/>
        <v>-15</v>
      </c>
      <c r="X413" s="77">
        <f t="shared" si="55"/>
        <v>-29685.9</v>
      </c>
      <c r="AH413" s="2"/>
      <c r="AQ413" s="2"/>
      <c r="AS413" s="2"/>
      <c r="AT413" s="2"/>
      <c r="BD413" s="1"/>
      <c r="BE413" s="2"/>
      <c r="BF413" s="1"/>
      <c r="BG413" s="2"/>
      <c r="BK413" s="2"/>
      <c r="BM413" s="2"/>
      <c r="BN413" s="2"/>
      <c r="BT413" s="2"/>
      <c r="BU413" s="2"/>
    </row>
    <row r="414" spans="1:73" ht="12.75">
      <c r="A414" s="3">
        <v>2016</v>
      </c>
      <c r="B414" s="3">
        <v>10731</v>
      </c>
      <c r="C414" s="1" t="s">
        <v>541</v>
      </c>
      <c r="D414" s="2">
        <v>42594</v>
      </c>
      <c r="E414" s="1" t="s">
        <v>545</v>
      </c>
      <c r="F414" s="2">
        <v>42598</v>
      </c>
      <c r="G414" s="77">
        <v>6696.84</v>
      </c>
      <c r="H414" s="77">
        <v>6696.84</v>
      </c>
      <c r="I414" s="77">
        <v>302.74</v>
      </c>
      <c r="J414" s="2">
        <v>42619</v>
      </c>
      <c r="K414" s="78">
        <v>30</v>
      </c>
      <c r="L414" s="2">
        <v>42370</v>
      </c>
      <c r="M414" s="2">
        <v>42735</v>
      </c>
      <c r="N414" s="77">
        <v>0</v>
      </c>
      <c r="P414" s="77">
        <v>0</v>
      </c>
      <c r="Q414" s="78">
        <f t="shared" si="48"/>
        <v>21</v>
      </c>
      <c r="R414" s="3" t="str">
        <f t="shared" si="49"/>
        <v>S</v>
      </c>
      <c r="S414" s="77">
        <f t="shared" si="50"/>
        <v>0</v>
      </c>
      <c r="T414" s="78">
        <f t="shared" si="51"/>
        <v>25</v>
      </c>
      <c r="U414" s="77">
        <f t="shared" si="52"/>
        <v>140633.64</v>
      </c>
      <c r="V414" s="77">
        <f t="shared" si="53"/>
        <v>167421</v>
      </c>
      <c r="W414" s="78">
        <f t="shared" si="54"/>
        <v>-9</v>
      </c>
      <c r="X414" s="77">
        <f t="shared" si="55"/>
        <v>-60271.56</v>
      </c>
      <c r="AH414" s="2"/>
      <c r="AQ414" s="2"/>
      <c r="AS414" s="2"/>
      <c r="AT414" s="2"/>
      <c r="BD414" s="1"/>
      <c r="BE414" s="2"/>
      <c r="BF414" s="1"/>
      <c r="BG414" s="2"/>
      <c r="BK414" s="2"/>
      <c r="BM414" s="2"/>
      <c r="BN414" s="2"/>
      <c r="BT414" s="2"/>
      <c r="BU414" s="2"/>
    </row>
    <row r="415" spans="1:73" ht="12.75">
      <c r="A415" s="3">
        <v>2016</v>
      </c>
      <c r="B415" s="3">
        <v>10730</v>
      </c>
      <c r="C415" s="1" t="s">
        <v>541</v>
      </c>
      <c r="D415" s="2">
        <v>42594</v>
      </c>
      <c r="E415" s="1" t="s">
        <v>546</v>
      </c>
      <c r="F415" s="2">
        <v>42598</v>
      </c>
      <c r="G415" s="77">
        <v>4060.43</v>
      </c>
      <c r="H415" s="77">
        <v>4060.43</v>
      </c>
      <c r="I415" s="77">
        <v>0</v>
      </c>
      <c r="J415" s="2">
        <v>42619</v>
      </c>
      <c r="K415" s="78">
        <v>30</v>
      </c>
      <c r="L415" s="2">
        <v>42370</v>
      </c>
      <c r="M415" s="2">
        <v>42735</v>
      </c>
      <c r="N415" s="77">
        <v>0</v>
      </c>
      <c r="P415" s="77">
        <v>0</v>
      </c>
      <c r="Q415" s="78">
        <f t="shared" si="48"/>
        <v>21</v>
      </c>
      <c r="R415" s="3" t="str">
        <f t="shared" si="49"/>
        <v>S</v>
      </c>
      <c r="S415" s="77">
        <f t="shared" si="50"/>
        <v>0</v>
      </c>
      <c r="T415" s="78">
        <f t="shared" si="51"/>
        <v>25</v>
      </c>
      <c r="U415" s="77">
        <f t="shared" si="52"/>
        <v>85269.03</v>
      </c>
      <c r="V415" s="77">
        <f t="shared" si="53"/>
        <v>101510.75</v>
      </c>
      <c r="W415" s="78">
        <f t="shared" si="54"/>
        <v>-9</v>
      </c>
      <c r="X415" s="77">
        <f t="shared" si="55"/>
        <v>-36543.87</v>
      </c>
      <c r="AH415" s="2"/>
      <c r="AQ415" s="2"/>
      <c r="AS415" s="2"/>
      <c r="AT415" s="2"/>
      <c r="BD415" s="1"/>
      <c r="BE415" s="2"/>
      <c r="BF415" s="1"/>
      <c r="BG415" s="2"/>
      <c r="BK415" s="2"/>
      <c r="BM415" s="2"/>
      <c r="BN415" s="2"/>
      <c r="BT415" s="2"/>
      <c r="BU415" s="2"/>
    </row>
    <row r="416" spans="1:73" ht="12.75">
      <c r="A416" s="3">
        <v>2016</v>
      </c>
      <c r="B416" s="3">
        <v>10729</v>
      </c>
      <c r="C416" s="1" t="s">
        <v>541</v>
      </c>
      <c r="D416" s="2">
        <v>42594</v>
      </c>
      <c r="E416" s="1" t="s">
        <v>547</v>
      </c>
      <c r="F416" s="2">
        <v>42598</v>
      </c>
      <c r="G416" s="77">
        <v>1669.22</v>
      </c>
      <c r="H416" s="77">
        <v>1669.22</v>
      </c>
      <c r="I416" s="77">
        <v>0</v>
      </c>
      <c r="J416" s="2">
        <v>42619</v>
      </c>
      <c r="K416" s="78">
        <v>30</v>
      </c>
      <c r="L416" s="2">
        <v>42370</v>
      </c>
      <c r="M416" s="2">
        <v>42735</v>
      </c>
      <c r="N416" s="77">
        <v>0</v>
      </c>
      <c r="P416" s="77">
        <v>0</v>
      </c>
      <c r="Q416" s="78">
        <f t="shared" si="48"/>
        <v>21</v>
      </c>
      <c r="R416" s="3" t="str">
        <f t="shared" si="49"/>
        <v>S</v>
      </c>
      <c r="S416" s="77">
        <f t="shared" si="50"/>
        <v>0</v>
      </c>
      <c r="T416" s="78">
        <f t="shared" si="51"/>
        <v>25</v>
      </c>
      <c r="U416" s="77">
        <f t="shared" si="52"/>
        <v>35053.62</v>
      </c>
      <c r="V416" s="77">
        <f t="shared" si="53"/>
        <v>41730.5</v>
      </c>
      <c r="W416" s="78">
        <f t="shared" si="54"/>
        <v>-9</v>
      </c>
      <c r="X416" s="77">
        <f t="shared" si="55"/>
        <v>-15022.98</v>
      </c>
      <c r="AH416" s="2"/>
      <c r="AQ416" s="2"/>
      <c r="AS416" s="2"/>
      <c r="AT416" s="2"/>
      <c r="BD416" s="1"/>
      <c r="BE416" s="2"/>
      <c r="BF416" s="1"/>
      <c r="BG416" s="2"/>
      <c r="BK416" s="2"/>
      <c r="BM416" s="2"/>
      <c r="BN416" s="2"/>
      <c r="BT416" s="2"/>
      <c r="BU416" s="2"/>
    </row>
    <row r="417" spans="1:73" ht="12.75">
      <c r="A417" s="3">
        <v>2016</v>
      </c>
      <c r="B417" s="3">
        <v>12136</v>
      </c>
      <c r="C417" s="1" t="s">
        <v>541</v>
      </c>
      <c r="D417" s="2">
        <v>42625</v>
      </c>
      <c r="E417" s="1" t="s">
        <v>548</v>
      </c>
      <c r="F417" s="2">
        <v>42627</v>
      </c>
      <c r="G417" s="77">
        <v>1552.12</v>
      </c>
      <c r="H417" s="77">
        <v>1552.12</v>
      </c>
      <c r="I417" s="77">
        <v>0</v>
      </c>
      <c r="J417" s="2">
        <v>42646</v>
      </c>
      <c r="K417" s="78">
        <v>30</v>
      </c>
      <c r="L417" s="2">
        <v>42370</v>
      </c>
      <c r="M417" s="2">
        <v>42735</v>
      </c>
      <c r="N417" s="77">
        <v>0</v>
      </c>
      <c r="P417" s="77">
        <v>0</v>
      </c>
      <c r="Q417" s="78">
        <f t="shared" si="48"/>
        <v>19</v>
      </c>
      <c r="R417" s="3" t="str">
        <f t="shared" si="49"/>
        <v>S</v>
      </c>
      <c r="S417" s="77">
        <f t="shared" si="50"/>
        <v>0</v>
      </c>
      <c r="T417" s="78">
        <f t="shared" si="51"/>
        <v>21</v>
      </c>
      <c r="U417" s="77">
        <f t="shared" si="52"/>
        <v>29490.28</v>
      </c>
      <c r="V417" s="77">
        <f t="shared" si="53"/>
        <v>32594.52</v>
      </c>
      <c r="W417" s="78">
        <f t="shared" si="54"/>
        <v>-11</v>
      </c>
      <c r="X417" s="77">
        <f t="shared" si="55"/>
        <v>-17073.32</v>
      </c>
      <c r="AH417" s="2"/>
      <c r="AQ417" s="2"/>
      <c r="AS417" s="2"/>
      <c r="AT417" s="2"/>
      <c r="BD417" s="1"/>
      <c r="BE417" s="2"/>
      <c r="BF417" s="1"/>
      <c r="BG417" s="2"/>
      <c r="BK417" s="2"/>
      <c r="BM417" s="2"/>
      <c r="BN417" s="2"/>
      <c r="BT417" s="2"/>
      <c r="BU417" s="2"/>
    </row>
    <row r="418" spans="1:73" ht="12.75">
      <c r="A418" s="3">
        <v>2016</v>
      </c>
      <c r="B418" s="3">
        <v>12139</v>
      </c>
      <c r="C418" s="1" t="s">
        <v>541</v>
      </c>
      <c r="D418" s="2">
        <v>42625</v>
      </c>
      <c r="E418" s="1" t="s">
        <v>549</v>
      </c>
      <c r="F418" s="2">
        <v>42627</v>
      </c>
      <c r="G418" s="77">
        <v>8260.23</v>
      </c>
      <c r="H418" s="77">
        <v>8260.23</v>
      </c>
      <c r="I418" s="77">
        <v>0</v>
      </c>
      <c r="J418" s="2">
        <v>42643</v>
      </c>
      <c r="K418" s="78">
        <v>30</v>
      </c>
      <c r="L418" s="2">
        <v>42370</v>
      </c>
      <c r="M418" s="2">
        <v>42735</v>
      </c>
      <c r="N418" s="77">
        <v>0</v>
      </c>
      <c r="P418" s="77">
        <v>0</v>
      </c>
      <c r="Q418" s="78">
        <f t="shared" si="48"/>
        <v>16</v>
      </c>
      <c r="R418" s="3" t="str">
        <f t="shared" si="49"/>
        <v>S</v>
      </c>
      <c r="S418" s="77">
        <f t="shared" si="50"/>
        <v>0</v>
      </c>
      <c r="T418" s="78">
        <f t="shared" si="51"/>
        <v>18</v>
      </c>
      <c r="U418" s="77">
        <f t="shared" si="52"/>
        <v>132163.68</v>
      </c>
      <c r="V418" s="77">
        <f t="shared" si="53"/>
        <v>148684.14</v>
      </c>
      <c r="W418" s="78">
        <f t="shared" si="54"/>
        <v>-14</v>
      </c>
      <c r="X418" s="77">
        <f t="shared" si="55"/>
        <v>-115643.22</v>
      </c>
      <c r="AH418" s="2"/>
      <c r="AQ418" s="2"/>
      <c r="AS418" s="2"/>
      <c r="AT418" s="2"/>
      <c r="BD418" s="1"/>
      <c r="BE418" s="2"/>
      <c r="BF418" s="1"/>
      <c r="BG418" s="2"/>
      <c r="BK418" s="2"/>
      <c r="BM418" s="2"/>
      <c r="BN418" s="2"/>
      <c r="BT418" s="2"/>
      <c r="BU418" s="2"/>
    </row>
    <row r="419" spans="1:73" ht="12.75">
      <c r="A419" s="3">
        <v>2016</v>
      </c>
      <c r="B419" s="3">
        <v>12148</v>
      </c>
      <c r="C419" s="1" t="s">
        <v>541</v>
      </c>
      <c r="D419" s="2">
        <v>42625</v>
      </c>
      <c r="E419" s="1" t="s">
        <v>550</v>
      </c>
      <c r="F419" s="2">
        <v>42627</v>
      </c>
      <c r="G419" s="77">
        <v>4048.42</v>
      </c>
      <c r="H419" s="77">
        <v>4048.42</v>
      </c>
      <c r="I419" s="77">
        <v>0</v>
      </c>
      <c r="J419" s="2">
        <v>42646</v>
      </c>
      <c r="K419" s="78">
        <v>30</v>
      </c>
      <c r="L419" s="2">
        <v>42370</v>
      </c>
      <c r="M419" s="2">
        <v>42735</v>
      </c>
      <c r="N419" s="77">
        <v>0</v>
      </c>
      <c r="P419" s="77">
        <v>0</v>
      </c>
      <c r="Q419" s="78">
        <f t="shared" si="48"/>
        <v>19</v>
      </c>
      <c r="R419" s="3" t="str">
        <f t="shared" si="49"/>
        <v>S</v>
      </c>
      <c r="S419" s="77">
        <f t="shared" si="50"/>
        <v>0</v>
      </c>
      <c r="T419" s="78">
        <f t="shared" si="51"/>
        <v>21</v>
      </c>
      <c r="U419" s="77">
        <f t="shared" si="52"/>
        <v>76919.98</v>
      </c>
      <c r="V419" s="77">
        <f t="shared" si="53"/>
        <v>85016.82</v>
      </c>
      <c r="W419" s="78">
        <f t="shared" si="54"/>
        <v>-11</v>
      </c>
      <c r="X419" s="77">
        <f t="shared" si="55"/>
        <v>-44532.62</v>
      </c>
      <c r="AH419" s="2"/>
      <c r="AQ419" s="2"/>
      <c r="AS419" s="2"/>
      <c r="AT419" s="2"/>
      <c r="BD419" s="1"/>
      <c r="BE419" s="2"/>
      <c r="BF419" s="1"/>
      <c r="BG419" s="2"/>
      <c r="BK419" s="2"/>
      <c r="BM419" s="2"/>
      <c r="BN419" s="2"/>
      <c r="BT419" s="2"/>
      <c r="BU419" s="2"/>
    </row>
    <row r="420" spans="1:73" ht="12.75">
      <c r="A420" s="3">
        <v>2016</v>
      </c>
      <c r="B420" s="3">
        <v>10888</v>
      </c>
      <c r="C420" s="1" t="s">
        <v>541</v>
      </c>
      <c r="D420" s="2">
        <v>42599</v>
      </c>
      <c r="E420" s="1" t="s">
        <v>551</v>
      </c>
      <c r="F420" s="2">
        <v>42600</v>
      </c>
      <c r="G420" s="77">
        <v>233.85</v>
      </c>
      <c r="H420" s="77">
        <v>233.85</v>
      </c>
      <c r="I420" s="77">
        <v>0</v>
      </c>
      <c r="J420" s="2">
        <v>42619</v>
      </c>
      <c r="K420" s="78">
        <v>30</v>
      </c>
      <c r="L420" s="2">
        <v>42370</v>
      </c>
      <c r="M420" s="2">
        <v>42735</v>
      </c>
      <c r="N420" s="77">
        <v>0</v>
      </c>
      <c r="P420" s="77">
        <v>0</v>
      </c>
      <c r="Q420" s="78">
        <f t="shared" si="48"/>
        <v>19</v>
      </c>
      <c r="R420" s="3" t="str">
        <f t="shared" si="49"/>
        <v>S</v>
      </c>
      <c r="S420" s="77">
        <f t="shared" si="50"/>
        <v>0</v>
      </c>
      <c r="T420" s="78">
        <f t="shared" si="51"/>
        <v>20</v>
      </c>
      <c r="U420" s="77">
        <f t="shared" si="52"/>
        <v>4443.15</v>
      </c>
      <c r="V420" s="77">
        <f t="shared" si="53"/>
        <v>4677</v>
      </c>
      <c r="W420" s="78">
        <f t="shared" si="54"/>
        <v>-11</v>
      </c>
      <c r="X420" s="77">
        <f t="shared" si="55"/>
        <v>-2572.35</v>
      </c>
      <c r="AH420" s="2"/>
      <c r="AQ420" s="2"/>
      <c r="AS420" s="2"/>
      <c r="AT420" s="2"/>
      <c r="BD420" s="1"/>
      <c r="BE420" s="2"/>
      <c r="BF420" s="1"/>
      <c r="BG420" s="2"/>
      <c r="BK420" s="2"/>
      <c r="BM420" s="2"/>
      <c r="BN420" s="2"/>
      <c r="BT420" s="2"/>
      <c r="BU420" s="2"/>
    </row>
    <row r="421" spans="1:73" ht="12.75">
      <c r="A421" s="3">
        <v>2016</v>
      </c>
      <c r="B421" s="3">
        <v>12355</v>
      </c>
      <c r="C421" s="1" t="s">
        <v>541</v>
      </c>
      <c r="D421" s="2">
        <v>42628</v>
      </c>
      <c r="E421" s="1" t="s">
        <v>552</v>
      </c>
      <c r="F421" s="2">
        <v>42632</v>
      </c>
      <c r="G421" s="77">
        <v>244.25</v>
      </c>
      <c r="H421" s="77">
        <v>244.25</v>
      </c>
      <c r="I421" s="77">
        <v>0</v>
      </c>
      <c r="J421" s="2">
        <v>42646</v>
      </c>
      <c r="K421" s="78">
        <v>30</v>
      </c>
      <c r="L421" s="2">
        <v>42370</v>
      </c>
      <c r="M421" s="2">
        <v>42735</v>
      </c>
      <c r="N421" s="77">
        <v>0</v>
      </c>
      <c r="P421" s="77">
        <v>0</v>
      </c>
      <c r="Q421" s="78">
        <f t="shared" si="48"/>
        <v>14</v>
      </c>
      <c r="R421" s="3" t="str">
        <f t="shared" si="49"/>
        <v>S</v>
      </c>
      <c r="S421" s="77">
        <f t="shared" si="50"/>
        <v>0</v>
      </c>
      <c r="T421" s="78">
        <f t="shared" si="51"/>
        <v>18</v>
      </c>
      <c r="U421" s="77">
        <f t="shared" si="52"/>
        <v>3419.5</v>
      </c>
      <c r="V421" s="77">
        <f t="shared" si="53"/>
        <v>4396.5</v>
      </c>
      <c r="W421" s="78">
        <f t="shared" si="54"/>
        <v>-16</v>
      </c>
      <c r="X421" s="77">
        <f t="shared" si="55"/>
        <v>-3908</v>
      </c>
      <c r="AH421" s="2"/>
      <c r="AQ421" s="2"/>
      <c r="AS421" s="2"/>
      <c r="AT421" s="2"/>
      <c r="BD421" s="1"/>
      <c r="BE421" s="2"/>
      <c r="BF421" s="1"/>
      <c r="BG421" s="2"/>
      <c r="BK421" s="2"/>
      <c r="BM421" s="2"/>
      <c r="BN421" s="2"/>
      <c r="BT421" s="2"/>
      <c r="BU421" s="2"/>
    </row>
    <row r="422" spans="1:73" ht="12.75">
      <c r="A422" s="3">
        <v>2016</v>
      </c>
      <c r="C422" s="1" t="s">
        <v>553</v>
      </c>
      <c r="D422" s="2">
        <v>42094</v>
      </c>
      <c r="E422" s="1" t="s">
        <v>554</v>
      </c>
      <c r="F422" s="2">
        <v>42150</v>
      </c>
      <c r="G422" s="77">
        <v>187.71</v>
      </c>
      <c r="H422" s="77">
        <v>0</v>
      </c>
      <c r="I422" s="77">
        <v>0</v>
      </c>
      <c r="J422" s="2">
        <v>1</v>
      </c>
      <c r="K422" s="78">
        <v>30</v>
      </c>
      <c r="L422" s="2">
        <v>42370</v>
      </c>
      <c r="M422" s="2">
        <v>42735</v>
      </c>
      <c r="N422" s="77">
        <v>0</v>
      </c>
      <c r="P422" s="77">
        <v>0</v>
      </c>
      <c r="Q422" s="78">
        <f t="shared" si="48"/>
        <v>0</v>
      </c>
      <c r="R422" s="3" t="str">
        <f t="shared" si="49"/>
        <v>N</v>
      </c>
      <c r="S422" s="77">
        <f t="shared" si="50"/>
        <v>187.71</v>
      </c>
      <c r="T422" s="78">
        <f t="shared" si="51"/>
        <v>0</v>
      </c>
      <c r="U422" s="77">
        <f t="shared" si="52"/>
        <v>0</v>
      </c>
      <c r="V422" s="77">
        <f t="shared" si="53"/>
        <v>0</v>
      </c>
      <c r="W422" s="78">
        <f t="shared" si="54"/>
        <v>0</v>
      </c>
      <c r="X422" s="77">
        <f t="shared" si="55"/>
        <v>0</v>
      </c>
      <c r="AH422" s="2"/>
      <c r="AQ422" s="2"/>
      <c r="AS422" s="2"/>
      <c r="AT422" s="2"/>
      <c r="BD422" s="1"/>
      <c r="BE422" s="2"/>
      <c r="BF422" s="1"/>
      <c r="BG422" s="2"/>
      <c r="BK422" s="2"/>
      <c r="BM422" s="2"/>
      <c r="BN422" s="2"/>
      <c r="BT422" s="2"/>
      <c r="BU422" s="2"/>
    </row>
    <row r="423" spans="1:73" ht="12.75">
      <c r="A423" s="3">
        <v>2016</v>
      </c>
      <c r="C423" s="1" t="s">
        <v>553</v>
      </c>
      <c r="D423" s="2">
        <v>40421</v>
      </c>
      <c r="E423" s="1" t="s">
        <v>555</v>
      </c>
      <c r="F423" s="2">
        <v>40441</v>
      </c>
      <c r="G423" s="77">
        <v>0.1</v>
      </c>
      <c r="H423" s="77">
        <v>0</v>
      </c>
      <c r="I423" s="77">
        <v>0</v>
      </c>
      <c r="J423" s="2">
        <v>1</v>
      </c>
      <c r="K423" s="78">
        <v>30</v>
      </c>
      <c r="L423" s="2">
        <v>42370</v>
      </c>
      <c r="M423" s="2">
        <v>42735</v>
      </c>
      <c r="N423" s="77">
        <v>0</v>
      </c>
      <c r="P423" s="77">
        <v>0</v>
      </c>
      <c r="Q423" s="78">
        <f t="shared" si="48"/>
        <v>0</v>
      </c>
      <c r="R423" s="3" t="str">
        <f t="shared" si="49"/>
        <v>N</v>
      </c>
      <c r="S423" s="77">
        <f t="shared" si="50"/>
        <v>0.1</v>
      </c>
      <c r="T423" s="78">
        <f t="shared" si="51"/>
        <v>0</v>
      </c>
      <c r="U423" s="77">
        <f t="shared" si="52"/>
        <v>0</v>
      </c>
      <c r="V423" s="77">
        <f t="shared" si="53"/>
        <v>0</v>
      </c>
      <c r="W423" s="78">
        <f t="shared" si="54"/>
        <v>0</v>
      </c>
      <c r="X423" s="77">
        <f t="shared" si="55"/>
        <v>0</v>
      </c>
      <c r="AH423" s="2"/>
      <c r="AQ423" s="2"/>
      <c r="AS423" s="2"/>
      <c r="AT423" s="2"/>
      <c r="BD423" s="1"/>
      <c r="BE423" s="2"/>
      <c r="BF423" s="1"/>
      <c r="BG423" s="2"/>
      <c r="BK423" s="2"/>
      <c r="BM423" s="2"/>
      <c r="BN423" s="2"/>
      <c r="BT423" s="2"/>
      <c r="BU423" s="2"/>
    </row>
    <row r="424" spans="1:73" ht="12.75">
      <c r="A424" s="3">
        <v>2016</v>
      </c>
      <c r="C424" s="1" t="s">
        <v>556</v>
      </c>
      <c r="D424" s="2">
        <v>41746</v>
      </c>
      <c r="E424" s="1" t="s">
        <v>557</v>
      </c>
      <c r="F424" s="2">
        <v>41771</v>
      </c>
      <c r="G424" s="77">
        <v>561.3</v>
      </c>
      <c r="H424" s="77">
        <v>0</v>
      </c>
      <c r="I424" s="77">
        <v>0</v>
      </c>
      <c r="J424" s="2">
        <v>1</v>
      </c>
      <c r="K424" s="78">
        <v>30</v>
      </c>
      <c r="L424" s="2">
        <v>42370</v>
      </c>
      <c r="M424" s="2">
        <v>42735</v>
      </c>
      <c r="N424" s="77">
        <v>0</v>
      </c>
      <c r="P424" s="77">
        <v>0</v>
      </c>
      <c r="Q424" s="78">
        <f t="shared" si="48"/>
        <v>0</v>
      </c>
      <c r="R424" s="3" t="str">
        <f t="shared" si="49"/>
        <v>N</v>
      </c>
      <c r="S424" s="77">
        <f t="shared" si="50"/>
        <v>561.3</v>
      </c>
      <c r="T424" s="78">
        <f t="shared" si="51"/>
        <v>0</v>
      </c>
      <c r="U424" s="77">
        <f t="shared" si="52"/>
        <v>0</v>
      </c>
      <c r="V424" s="77">
        <f t="shared" si="53"/>
        <v>0</v>
      </c>
      <c r="W424" s="78">
        <f t="shared" si="54"/>
        <v>0</v>
      </c>
      <c r="X424" s="77">
        <f t="shared" si="55"/>
        <v>0</v>
      </c>
      <c r="AH424" s="2"/>
      <c r="AQ424" s="2"/>
      <c r="AS424" s="2"/>
      <c r="AT424" s="2"/>
      <c r="BD424" s="1"/>
      <c r="BE424" s="2"/>
      <c r="BF424" s="1"/>
      <c r="BG424" s="2"/>
      <c r="BK424" s="2"/>
      <c r="BM424" s="2"/>
      <c r="BN424" s="2"/>
      <c r="BT424" s="2"/>
      <c r="BU424" s="2"/>
    </row>
    <row r="425" spans="1:73" ht="12.75">
      <c r="A425" s="3">
        <v>2016</v>
      </c>
      <c r="C425" s="1" t="s">
        <v>556</v>
      </c>
      <c r="D425" s="2">
        <v>41683</v>
      </c>
      <c r="E425" s="1" t="s">
        <v>558</v>
      </c>
      <c r="F425" s="2">
        <v>41729</v>
      </c>
      <c r="G425" s="77">
        <v>563.75</v>
      </c>
      <c r="H425" s="77">
        <v>0</v>
      </c>
      <c r="I425" s="77">
        <v>0</v>
      </c>
      <c r="J425" s="2">
        <v>1</v>
      </c>
      <c r="K425" s="78">
        <v>30</v>
      </c>
      <c r="L425" s="2">
        <v>42370</v>
      </c>
      <c r="M425" s="2">
        <v>42735</v>
      </c>
      <c r="N425" s="77">
        <v>0</v>
      </c>
      <c r="P425" s="77">
        <v>0</v>
      </c>
      <c r="Q425" s="78">
        <f t="shared" si="48"/>
        <v>0</v>
      </c>
      <c r="R425" s="3" t="str">
        <f t="shared" si="49"/>
        <v>N</v>
      </c>
      <c r="S425" s="77">
        <f t="shared" si="50"/>
        <v>563.75</v>
      </c>
      <c r="T425" s="78">
        <f t="shared" si="51"/>
        <v>0</v>
      </c>
      <c r="U425" s="77">
        <f t="shared" si="52"/>
        <v>0</v>
      </c>
      <c r="V425" s="77">
        <f t="shared" si="53"/>
        <v>0</v>
      </c>
      <c r="W425" s="78">
        <f t="shared" si="54"/>
        <v>0</v>
      </c>
      <c r="X425" s="77">
        <f t="shared" si="55"/>
        <v>0</v>
      </c>
      <c r="AH425" s="2"/>
      <c r="AQ425" s="2"/>
      <c r="AS425" s="2"/>
      <c r="AT425" s="2"/>
      <c r="BD425" s="1"/>
      <c r="BE425" s="2"/>
      <c r="BF425" s="1"/>
      <c r="BG425" s="2"/>
      <c r="BK425" s="2"/>
      <c r="BM425" s="2"/>
      <c r="BN425" s="2"/>
      <c r="BT425" s="2"/>
      <c r="BU425" s="2"/>
    </row>
    <row r="426" spans="1:73" ht="12.75">
      <c r="A426" s="3">
        <v>2016</v>
      </c>
      <c r="B426" s="3">
        <v>15564</v>
      </c>
      <c r="C426" s="1" t="s">
        <v>556</v>
      </c>
      <c r="D426" s="2">
        <v>41564</v>
      </c>
      <c r="E426" s="1" t="s">
        <v>559</v>
      </c>
      <c r="F426" s="2">
        <v>41607</v>
      </c>
      <c r="G426" s="77">
        <v>537.92</v>
      </c>
      <c r="H426" s="77">
        <v>0</v>
      </c>
      <c r="I426" s="77">
        <v>0</v>
      </c>
      <c r="J426" s="2">
        <v>1</v>
      </c>
      <c r="K426" s="78">
        <v>30</v>
      </c>
      <c r="L426" s="2">
        <v>42370</v>
      </c>
      <c r="M426" s="2">
        <v>42735</v>
      </c>
      <c r="N426" s="77">
        <v>0</v>
      </c>
      <c r="P426" s="77">
        <v>0</v>
      </c>
      <c r="Q426" s="78">
        <f t="shared" si="48"/>
        <v>0</v>
      </c>
      <c r="R426" s="3" t="str">
        <f t="shared" si="49"/>
        <v>N</v>
      </c>
      <c r="S426" s="77">
        <f t="shared" si="50"/>
        <v>537.92</v>
      </c>
      <c r="T426" s="78">
        <f t="shared" si="51"/>
        <v>0</v>
      </c>
      <c r="U426" s="77">
        <f t="shared" si="52"/>
        <v>0</v>
      </c>
      <c r="V426" s="77">
        <f t="shared" si="53"/>
        <v>0</v>
      </c>
      <c r="W426" s="78">
        <f t="shared" si="54"/>
        <v>0</v>
      </c>
      <c r="X426" s="77">
        <f t="shared" si="55"/>
        <v>0</v>
      </c>
      <c r="AH426" s="2"/>
      <c r="AQ426" s="2"/>
      <c r="AS426" s="2"/>
      <c r="AT426" s="2"/>
      <c r="BD426" s="1"/>
      <c r="BE426" s="2"/>
      <c r="BF426" s="1"/>
      <c r="BG426" s="2"/>
      <c r="BK426" s="2"/>
      <c r="BM426" s="2"/>
      <c r="BN426" s="2"/>
      <c r="BT426" s="2"/>
      <c r="BU426" s="2"/>
    </row>
    <row r="427" spans="1:73" ht="12.75">
      <c r="A427" s="3">
        <v>2016</v>
      </c>
      <c r="C427" s="1" t="s">
        <v>556</v>
      </c>
      <c r="D427" s="2">
        <v>41703</v>
      </c>
      <c r="E427" s="1" t="s">
        <v>560</v>
      </c>
      <c r="F427" s="2">
        <v>41729</v>
      </c>
      <c r="G427" s="77">
        <v>596.72</v>
      </c>
      <c r="H427" s="77">
        <v>0</v>
      </c>
      <c r="I427" s="77">
        <v>0</v>
      </c>
      <c r="J427" s="2">
        <v>1</v>
      </c>
      <c r="K427" s="78">
        <v>30</v>
      </c>
      <c r="L427" s="2">
        <v>42370</v>
      </c>
      <c r="M427" s="2">
        <v>42735</v>
      </c>
      <c r="N427" s="77">
        <v>0</v>
      </c>
      <c r="P427" s="77">
        <v>0</v>
      </c>
      <c r="Q427" s="78">
        <f t="shared" si="48"/>
        <v>0</v>
      </c>
      <c r="R427" s="3" t="str">
        <f t="shared" si="49"/>
        <v>N</v>
      </c>
      <c r="S427" s="77">
        <f t="shared" si="50"/>
        <v>596.72</v>
      </c>
      <c r="T427" s="78">
        <f t="shared" si="51"/>
        <v>0</v>
      </c>
      <c r="U427" s="77">
        <f t="shared" si="52"/>
        <v>0</v>
      </c>
      <c r="V427" s="77">
        <f t="shared" si="53"/>
        <v>0</v>
      </c>
      <c r="W427" s="78">
        <f t="shared" si="54"/>
        <v>0</v>
      </c>
      <c r="X427" s="77">
        <f t="shared" si="55"/>
        <v>0</v>
      </c>
      <c r="AH427" s="2"/>
      <c r="AQ427" s="2"/>
      <c r="AS427" s="2"/>
      <c r="AT427" s="2"/>
      <c r="BD427" s="1"/>
      <c r="BE427" s="2"/>
      <c r="BF427" s="1"/>
      <c r="BG427" s="2"/>
      <c r="BK427" s="2"/>
      <c r="BM427" s="2"/>
      <c r="BN427" s="2"/>
      <c r="BT427" s="2"/>
      <c r="BU427" s="2"/>
    </row>
    <row r="428" spans="1:73" ht="12.75">
      <c r="A428" s="3">
        <v>2016</v>
      </c>
      <c r="B428" s="3">
        <v>1910</v>
      </c>
      <c r="C428" s="1" t="s">
        <v>556</v>
      </c>
      <c r="D428" s="2">
        <v>42400</v>
      </c>
      <c r="E428" s="1" t="s">
        <v>561</v>
      </c>
      <c r="F428" s="2">
        <v>42410</v>
      </c>
      <c r="G428" s="77">
        <v>760.85</v>
      </c>
      <c r="H428" s="77">
        <v>760.85</v>
      </c>
      <c r="I428" s="77">
        <v>0</v>
      </c>
      <c r="J428" s="2">
        <v>42647</v>
      </c>
      <c r="K428" s="78">
        <v>30</v>
      </c>
      <c r="L428" s="2">
        <v>42370</v>
      </c>
      <c r="M428" s="2">
        <v>42735</v>
      </c>
      <c r="N428" s="77">
        <v>0</v>
      </c>
      <c r="P428" s="77">
        <v>0</v>
      </c>
      <c r="Q428" s="78">
        <f t="shared" si="48"/>
        <v>237</v>
      </c>
      <c r="R428" s="3" t="str">
        <f t="shared" si="49"/>
        <v>S</v>
      </c>
      <c r="S428" s="77">
        <f t="shared" si="50"/>
        <v>0</v>
      </c>
      <c r="T428" s="78">
        <f t="shared" si="51"/>
        <v>247</v>
      </c>
      <c r="U428" s="77">
        <f t="shared" si="52"/>
        <v>180321.45</v>
      </c>
      <c r="V428" s="77">
        <f t="shared" si="53"/>
        <v>187929.95</v>
      </c>
      <c r="W428" s="78">
        <f t="shared" si="54"/>
        <v>207</v>
      </c>
      <c r="X428" s="77">
        <f t="shared" si="55"/>
        <v>157495.95</v>
      </c>
      <c r="AH428" s="2"/>
      <c r="AQ428" s="2"/>
      <c r="AS428" s="2"/>
      <c r="AT428" s="2"/>
      <c r="BD428" s="1"/>
      <c r="BE428" s="2"/>
      <c r="BF428" s="1"/>
      <c r="BG428" s="2"/>
      <c r="BK428" s="2"/>
      <c r="BM428" s="2"/>
      <c r="BN428" s="2"/>
      <c r="BT428" s="2"/>
      <c r="BU428" s="2"/>
    </row>
    <row r="429" spans="1:73" ht="12.75">
      <c r="A429" s="3">
        <v>2016</v>
      </c>
      <c r="B429" s="3">
        <v>3661</v>
      </c>
      <c r="C429" s="1" t="s">
        <v>556</v>
      </c>
      <c r="D429" s="2">
        <v>42429</v>
      </c>
      <c r="E429" s="1" t="s">
        <v>562</v>
      </c>
      <c r="F429" s="2">
        <v>42446</v>
      </c>
      <c r="G429" s="77">
        <v>929.27</v>
      </c>
      <c r="H429" s="77">
        <v>929.27</v>
      </c>
      <c r="I429" s="77">
        <v>0</v>
      </c>
      <c r="J429" s="2">
        <v>42647</v>
      </c>
      <c r="K429" s="78">
        <v>30</v>
      </c>
      <c r="L429" s="2">
        <v>42370</v>
      </c>
      <c r="M429" s="2">
        <v>42735</v>
      </c>
      <c r="N429" s="77">
        <v>0</v>
      </c>
      <c r="P429" s="77">
        <v>0</v>
      </c>
      <c r="Q429" s="78">
        <f t="shared" si="48"/>
        <v>201</v>
      </c>
      <c r="R429" s="3" t="str">
        <f t="shared" si="49"/>
        <v>S</v>
      </c>
      <c r="S429" s="77">
        <f t="shared" si="50"/>
        <v>0</v>
      </c>
      <c r="T429" s="78">
        <f t="shared" si="51"/>
        <v>218</v>
      </c>
      <c r="U429" s="77">
        <f t="shared" si="52"/>
        <v>186783.27</v>
      </c>
      <c r="V429" s="77">
        <f t="shared" si="53"/>
        <v>202580.86</v>
      </c>
      <c r="W429" s="78">
        <f t="shared" si="54"/>
        <v>171</v>
      </c>
      <c r="X429" s="77">
        <f t="shared" si="55"/>
        <v>158905.17</v>
      </c>
      <c r="AH429" s="2"/>
      <c r="AQ429" s="2"/>
      <c r="AS429" s="2"/>
      <c r="AT429" s="2"/>
      <c r="BD429" s="1"/>
      <c r="BE429" s="2"/>
      <c r="BF429" s="1"/>
      <c r="BG429" s="2"/>
      <c r="BK429" s="2"/>
      <c r="BM429" s="2"/>
      <c r="BN429" s="2"/>
      <c r="BT429" s="2"/>
      <c r="BU429" s="2"/>
    </row>
    <row r="430" spans="1:73" ht="12.75">
      <c r="A430" s="3">
        <v>2016</v>
      </c>
      <c r="B430" s="3">
        <v>4586</v>
      </c>
      <c r="C430" s="1" t="s">
        <v>556</v>
      </c>
      <c r="D430" s="2">
        <v>42460</v>
      </c>
      <c r="E430" s="1" t="s">
        <v>563</v>
      </c>
      <c r="F430" s="2">
        <v>42467</v>
      </c>
      <c r="G430" s="77">
        <v>947.76</v>
      </c>
      <c r="H430" s="77">
        <v>947.76</v>
      </c>
      <c r="I430" s="77">
        <v>0</v>
      </c>
      <c r="J430" s="2">
        <v>42647</v>
      </c>
      <c r="K430" s="78">
        <v>30</v>
      </c>
      <c r="L430" s="2">
        <v>42370</v>
      </c>
      <c r="M430" s="2">
        <v>42735</v>
      </c>
      <c r="N430" s="77">
        <v>0</v>
      </c>
      <c r="P430" s="77">
        <v>0</v>
      </c>
      <c r="Q430" s="78">
        <f t="shared" si="48"/>
        <v>180</v>
      </c>
      <c r="R430" s="3" t="str">
        <f t="shared" si="49"/>
        <v>S</v>
      </c>
      <c r="S430" s="77">
        <f t="shared" si="50"/>
        <v>0</v>
      </c>
      <c r="T430" s="78">
        <f t="shared" si="51"/>
        <v>187</v>
      </c>
      <c r="U430" s="77">
        <f t="shared" si="52"/>
        <v>170596.8</v>
      </c>
      <c r="V430" s="77">
        <f t="shared" si="53"/>
        <v>177231.12</v>
      </c>
      <c r="W430" s="78">
        <f t="shared" si="54"/>
        <v>150</v>
      </c>
      <c r="X430" s="77">
        <f t="shared" si="55"/>
        <v>142164</v>
      </c>
      <c r="AH430" s="2"/>
      <c r="AQ430" s="2"/>
      <c r="AS430" s="2"/>
      <c r="AT430" s="2"/>
      <c r="BD430" s="1"/>
      <c r="BE430" s="2"/>
      <c r="BF430" s="1"/>
      <c r="BG430" s="2"/>
      <c r="BK430" s="2"/>
      <c r="BM430" s="2"/>
      <c r="BN430" s="2"/>
      <c r="BT430" s="2"/>
      <c r="BU430" s="2"/>
    </row>
    <row r="431" spans="1:73" ht="12.75">
      <c r="A431" s="3">
        <v>2016</v>
      </c>
      <c r="B431" s="3">
        <v>5911</v>
      </c>
      <c r="C431" s="1" t="s">
        <v>556</v>
      </c>
      <c r="D431" s="2">
        <v>42490</v>
      </c>
      <c r="E431" s="1" t="s">
        <v>564</v>
      </c>
      <c r="F431" s="2">
        <v>42495</v>
      </c>
      <c r="G431" s="77">
        <v>1109.61</v>
      </c>
      <c r="H431" s="77">
        <v>1109.61</v>
      </c>
      <c r="I431" s="77">
        <v>0</v>
      </c>
      <c r="J431" s="2">
        <v>42551</v>
      </c>
      <c r="K431" s="78">
        <v>30</v>
      </c>
      <c r="L431" s="2">
        <v>42370</v>
      </c>
      <c r="M431" s="2">
        <v>42735</v>
      </c>
      <c r="N431" s="77">
        <v>0</v>
      </c>
      <c r="P431" s="77">
        <v>0</v>
      </c>
      <c r="Q431" s="78">
        <f t="shared" si="48"/>
        <v>56</v>
      </c>
      <c r="R431" s="3" t="str">
        <f t="shared" si="49"/>
        <v>S</v>
      </c>
      <c r="S431" s="77">
        <f t="shared" si="50"/>
        <v>0</v>
      </c>
      <c r="T431" s="78">
        <f t="shared" si="51"/>
        <v>61</v>
      </c>
      <c r="U431" s="77">
        <f t="shared" si="52"/>
        <v>62138.16</v>
      </c>
      <c r="V431" s="77">
        <f t="shared" si="53"/>
        <v>67686.21</v>
      </c>
      <c r="W431" s="78">
        <f t="shared" si="54"/>
        <v>26</v>
      </c>
      <c r="X431" s="77">
        <f t="shared" si="55"/>
        <v>28849.86</v>
      </c>
      <c r="AH431" s="2"/>
      <c r="AQ431" s="2"/>
      <c r="AS431" s="2"/>
      <c r="AT431" s="2"/>
      <c r="BD431" s="1"/>
      <c r="BE431" s="2"/>
      <c r="BF431" s="1"/>
      <c r="BG431" s="2"/>
      <c r="BK431" s="2"/>
      <c r="BM431" s="2"/>
      <c r="BN431" s="2"/>
      <c r="BT431" s="2"/>
      <c r="BU431" s="2"/>
    </row>
    <row r="432" spans="1:73" ht="12.75">
      <c r="A432" s="3">
        <v>2016</v>
      </c>
      <c r="B432" s="3">
        <v>7396</v>
      </c>
      <c r="C432" s="1" t="s">
        <v>556</v>
      </c>
      <c r="D432" s="2">
        <v>42521</v>
      </c>
      <c r="E432" s="1" t="s">
        <v>565</v>
      </c>
      <c r="F432" s="2">
        <v>42528</v>
      </c>
      <c r="G432" s="77">
        <v>1136.17</v>
      </c>
      <c r="H432" s="77">
        <v>1136.17</v>
      </c>
      <c r="I432" s="77">
        <v>0</v>
      </c>
      <c r="J432" s="2">
        <v>42577</v>
      </c>
      <c r="K432" s="78">
        <v>30</v>
      </c>
      <c r="L432" s="2">
        <v>42370</v>
      </c>
      <c r="M432" s="2">
        <v>42735</v>
      </c>
      <c r="N432" s="77">
        <v>0</v>
      </c>
      <c r="P432" s="77">
        <v>0</v>
      </c>
      <c r="Q432" s="78">
        <f t="shared" si="48"/>
        <v>49</v>
      </c>
      <c r="R432" s="3" t="str">
        <f t="shared" si="49"/>
        <v>S</v>
      </c>
      <c r="S432" s="77">
        <f t="shared" si="50"/>
        <v>0</v>
      </c>
      <c r="T432" s="78">
        <f t="shared" si="51"/>
        <v>56</v>
      </c>
      <c r="U432" s="77">
        <f t="shared" si="52"/>
        <v>55672.33</v>
      </c>
      <c r="V432" s="77">
        <f t="shared" si="53"/>
        <v>63625.52</v>
      </c>
      <c r="W432" s="78">
        <f t="shared" si="54"/>
        <v>19</v>
      </c>
      <c r="X432" s="77">
        <f t="shared" si="55"/>
        <v>21587.23</v>
      </c>
      <c r="AH432" s="2"/>
      <c r="AQ432" s="2"/>
      <c r="AS432" s="2"/>
      <c r="AT432" s="2"/>
      <c r="BD432" s="1"/>
      <c r="BE432" s="2"/>
      <c r="BF432" s="1"/>
      <c r="BG432" s="2"/>
      <c r="BK432" s="2"/>
      <c r="BM432" s="2"/>
      <c r="BN432" s="2"/>
      <c r="BT432" s="2"/>
      <c r="BU432" s="2"/>
    </row>
    <row r="433" spans="1:73" ht="12.75">
      <c r="A433" s="3">
        <v>2016</v>
      </c>
      <c r="B433" s="3">
        <v>8882</v>
      </c>
      <c r="C433" s="1" t="s">
        <v>556</v>
      </c>
      <c r="D433" s="2">
        <v>42551</v>
      </c>
      <c r="E433" s="1" t="s">
        <v>566</v>
      </c>
      <c r="F433" s="2">
        <v>42558</v>
      </c>
      <c r="G433" s="77">
        <v>1155.22</v>
      </c>
      <c r="H433" s="77">
        <v>1155.22</v>
      </c>
      <c r="I433" s="77">
        <v>0</v>
      </c>
      <c r="J433" s="2">
        <v>42583</v>
      </c>
      <c r="K433" s="78">
        <v>30</v>
      </c>
      <c r="L433" s="2">
        <v>42370</v>
      </c>
      <c r="M433" s="2">
        <v>42735</v>
      </c>
      <c r="N433" s="77">
        <v>0</v>
      </c>
      <c r="P433" s="77">
        <v>0</v>
      </c>
      <c r="Q433" s="78">
        <f t="shared" si="48"/>
        <v>25</v>
      </c>
      <c r="R433" s="3" t="str">
        <f t="shared" si="49"/>
        <v>S</v>
      </c>
      <c r="S433" s="77">
        <f t="shared" si="50"/>
        <v>0</v>
      </c>
      <c r="T433" s="78">
        <f t="shared" si="51"/>
        <v>32</v>
      </c>
      <c r="U433" s="77">
        <f t="shared" si="52"/>
        <v>28880.5</v>
      </c>
      <c r="V433" s="77">
        <f t="shared" si="53"/>
        <v>36967.04</v>
      </c>
      <c r="W433" s="78">
        <f t="shared" si="54"/>
        <v>-5</v>
      </c>
      <c r="X433" s="77">
        <f t="shared" si="55"/>
        <v>-5776.1</v>
      </c>
      <c r="AH433" s="2"/>
      <c r="AQ433" s="2"/>
      <c r="AS433" s="2"/>
      <c r="AT433" s="2"/>
      <c r="BD433" s="1"/>
      <c r="BE433" s="2"/>
      <c r="BF433" s="1"/>
      <c r="BG433" s="2"/>
      <c r="BK433" s="2"/>
      <c r="BM433" s="2"/>
      <c r="BN433" s="2"/>
      <c r="BT433" s="2"/>
      <c r="BU433" s="2"/>
    </row>
    <row r="434" spans="1:73" ht="12.75">
      <c r="A434" s="3">
        <v>2016</v>
      </c>
      <c r="B434" s="3">
        <v>10281</v>
      </c>
      <c r="C434" s="1" t="s">
        <v>556</v>
      </c>
      <c r="D434" s="2">
        <v>42582</v>
      </c>
      <c r="E434" s="1" t="s">
        <v>567</v>
      </c>
      <c r="F434" s="2">
        <v>42586</v>
      </c>
      <c r="G434" s="77">
        <v>1154.71</v>
      </c>
      <c r="H434" s="77">
        <v>1154.71</v>
      </c>
      <c r="I434" s="77">
        <v>0</v>
      </c>
      <c r="J434" s="2">
        <v>42641</v>
      </c>
      <c r="K434" s="78">
        <v>30</v>
      </c>
      <c r="L434" s="2">
        <v>42370</v>
      </c>
      <c r="M434" s="2">
        <v>42735</v>
      </c>
      <c r="N434" s="77">
        <v>0</v>
      </c>
      <c r="P434" s="77">
        <v>0</v>
      </c>
      <c r="Q434" s="78">
        <f t="shared" si="48"/>
        <v>55</v>
      </c>
      <c r="R434" s="3" t="str">
        <f t="shared" si="49"/>
        <v>S</v>
      </c>
      <c r="S434" s="77">
        <f t="shared" si="50"/>
        <v>0</v>
      </c>
      <c r="T434" s="78">
        <f t="shared" si="51"/>
        <v>59</v>
      </c>
      <c r="U434" s="77">
        <f t="shared" si="52"/>
        <v>63509.05</v>
      </c>
      <c r="V434" s="77">
        <f t="shared" si="53"/>
        <v>68127.89</v>
      </c>
      <c r="W434" s="78">
        <f t="shared" si="54"/>
        <v>25</v>
      </c>
      <c r="X434" s="77">
        <f t="shared" si="55"/>
        <v>28867.75</v>
      </c>
      <c r="AH434" s="2"/>
      <c r="AQ434" s="2"/>
      <c r="AS434" s="2"/>
      <c r="AT434" s="2"/>
      <c r="BD434" s="1"/>
      <c r="BE434" s="2"/>
      <c r="BF434" s="1"/>
      <c r="BG434" s="2"/>
      <c r="BK434" s="2"/>
      <c r="BM434" s="2"/>
      <c r="BN434" s="2"/>
      <c r="BT434" s="2"/>
      <c r="BU434" s="2"/>
    </row>
    <row r="435" spans="1:73" ht="12.75">
      <c r="A435" s="3">
        <v>2016</v>
      </c>
      <c r="B435" s="3">
        <v>11854</v>
      </c>
      <c r="C435" s="1" t="s">
        <v>556</v>
      </c>
      <c r="D435" s="2">
        <v>42613</v>
      </c>
      <c r="E435" s="1" t="s">
        <v>568</v>
      </c>
      <c r="F435" s="2">
        <v>42620</v>
      </c>
      <c r="G435" s="77">
        <v>1081.66</v>
      </c>
      <c r="H435" s="77">
        <v>0</v>
      </c>
      <c r="I435" s="77">
        <v>0</v>
      </c>
      <c r="J435" s="2">
        <v>1</v>
      </c>
      <c r="K435" s="78">
        <v>30</v>
      </c>
      <c r="L435" s="2">
        <v>42370</v>
      </c>
      <c r="M435" s="2">
        <v>42735</v>
      </c>
      <c r="N435" s="77">
        <v>0</v>
      </c>
      <c r="P435" s="77">
        <v>0</v>
      </c>
      <c r="Q435" s="78">
        <f t="shared" si="48"/>
        <v>0</v>
      </c>
      <c r="R435" s="3" t="str">
        <f t="shared" si="49"/>
        <v>N</v>
      </c>
      <c r="S435" s="77">
        <f t="shared" si="50"/>
        <v>1081.66</v>
      </c>
      <c r="T435" s="78">
        <f t="shared" si="51"/>
        <v>0</v>
      </c>
      <c r="U435" s="77">
        <f t="shared" si="52"/>
        <v>0</v>
      </c>
      <c r="V435" s="77">
        <f t="shared" si="53"/>
        <v>0</v>
      </c>
      <c r="W435" s="78">
        <f t="shared" si="54"/>
        <v>0</v>
      </c>
      <c r="X435" s="77">
        <f t="shared" si="55"/>
        <v>0</v>
      </c>
      <c r="AH435" s="2"/>
      <c r="AQ435" s="2"/>
      <c r="AS435" s="2"/>
      <c r="AT435" s="2"/>
      <c r="BD435" s="1"/>
      <c r="BE435" s="2"/>
      <c r="BF435" s="1"/>
      <c r="BG435" s="2"/>
      <c r="BK435" s="2"/>
      <c r="BM435" s="2"/>
      <c r="BN435" s="2"/>
      <c r="BT435" s="2"/>
      <c r="BU435" s="2"/>
    </row>
    <row r="436" spans="1:73" ht="12.75">
      <c r="A436" s="3">
        <v>2016</v>
      </c>
      <c r="B436" s="3">
        <v>17744</v>
      </c>
      <c r="C436" s="1" t="s">
        <v>556</v>
      </c>
      <c r="D436" s="2">
        <v>42338</v>
      </c>
      <c r="E436" s="1" t="s">
        <v>569</v>
      </c>
      <c r="F436" s="2">
        <v>42353</v>
      </c>
      <c r="G436" s="77">
        <v>1327.13</v>
      </c>
      <c r="H436" s="77">
        <v>1327.13</v>
      </c>
      <c r="I436" s="77">
        <v>0</v>
      </c>
      <c r="J436" s="2">
        <v>42437</v>
      </c>
      <c r="K436" s="78">
        <v>30</v>
      </c>
      <c r="L436" s="2">
        <v>42370</v>
      </c>
      <c r="M436" s="2">
        <v>42735</v>
      </c>
      <c r="N436" s="77">
        <v>0</v>
      </c>
      <c r="P436" s="77">
        <v>0</v>
      </c>
      <c r="Q436" s="78">
        <f t="shared" si="48"/>
        <v>84</v>
      </c>
      <c r="R436" s="3" t="str">
        <f t="shared" si="49"/>
        <v>S</v>
      </c>
      <c r="S436" s="77">
        <f t="shared" si="50"/>
        <v>0</v>
      </c>
      <c r="T436" s="78">
        <f t="shared" si="51"/>
        <v>99</v>
      </c>
      <c r="U436" s="77">
        <f t="shared" si="52"/>
        <v>111478.92</v>
      </c>
      <c r="V436" s="77">
        <f t="shared" si="53"/>
        <v>131385.87</v>
      </c>
      <c r="W436" s="78">
        <f t="shared" si="54"/>
        <v>54</v>
      </c>
      <c r="X436" s="77">
        <f t="shared" si="55"/>
        <v>71665.02</v>
      </c>
      <c r="AH436" s="2"/>
      <c r="AQ436" s="2"/>
      <c r="AS436" s="2"/>
      <c r="AT436" s="2"/>
      <c r="BD436" s="1"/>
      <c r="BE436" s="2"/>
      <c r="BF436" s="1"/>
      <c r="BG436" s="2"/>
      <c r="BK436" s="2"/>
      <c r="BM436" s="2"/>
      <c r="BN436" s="2"/>
      <c r="BT436" s="2"/>
      <c r="BU436" s="2"/>
    </row>
    <row r="437" spans="1:73" ht="12.75">
      <c r="A437" s="3">
        <v>2016</v>
      </c>
      <c r="C437" s="1" t="s">
        <v>556</v>
      </c>
      <c r="D437" s="2">
        <v>41711</v>
      </c>
      <c r="E437" s="1" t="s">
        <v>570</v>
      </c>
      <c r="F437" s="2">
        <v>41730</v>
      </c>
      <c r="G437" s="77">
        <v>516.25</v>
      </c>
      <c r="H437" s="77">
        <v>0</v>
      </c>
      <c r="I437" s="77">
        <v>0</v>
      </c>
      <c r="J437" s="2">
        <v>1</v>
      </c>
      <c r="K437" s="78">
        <v>30</v>
      </c>
      <c r="L437" s="2">
        <v>42370</v>
      </c>
      <c r="M437" s="2">
        <v>42735</v>
      </c>
      <c r="N437" s="77">
        <v>0</v>
      </c>
      <c r="P437" s="77">
        <v>0</v>
      </c>
      <c r="Q437" s="78">
        <f t="shared" si="48"/>
        <v>0</v>
      </c>
      <c r="R437" s="3" t="str">
        <f t="shared" si="49"/>
        <v>N</v>
      </c>
      <c r="S437" s="77">
        <f t="shared" si="50"/>
        <v>516.25</v>
      </c>
      <c r="T437" s="78">
        <f t="shared" si="51"/>
        <v>0</v>
      </c>
      <c r="U437" s="77">
        <f t="shared" si="52"/>
        <v>0</v>
      </c>
      <c r="V437" s="77">
        <f t="shared" si="53"/>
        <v>0</v>
      </c>
      <c r="W437" s="78">
        <f t="shared" si="54"/>
        <v>0</v>
      </c>
      <c r="X437" s="77">
        <f t="shared" si="55"/>
        <v>0</v>
      </c>
      <c r="AH437" s="2"/>
      <c r="AQ437" s="2"/>
      <c r="AS437" s="2"/>
      <c r="AT437" s="2"/>
      <c r="BD437" s="1"/>
      <c r="BE437" s="2"/>
      <c r="BF437" s="1"/>
      <c r="BG437" s="2"/>
      <c r="BK437" s="2"/>
      <c r="BM437" s="2"/>
      <c r="BN437" s="2"/>
      <c r="BT437" s="2"/>
      <c r="BU437" s="2"/>
    </row>
    <row r="438" spans="1:73" ht="12.75">
      <c r="A438" s="3">
        <v>2016</v>
      </c>
      <c r="B438" s="3">
        <v>382</v>
      </c>
      <c r="C438" s="1" t="s">
        <v>556</v>
      </c>
      <c r="D438" s="2">
        <v>42369</v>
      </c>
      <c r="E438" s="1" t="s">
        <v>571</v>
      </c>
      <c r="F438" s="2">
        <v>42381</v>
      </c>
      <c r="G438" s="77">
        <v>2437.05</v>
      </c>
      <c r="H438" s="77">
        <v>2437.05</v>
      </c>
      <c r="I438" s="77">
        <v>0</v>
      </c>
      <c r="J438" s="2">
        <v>42437</v>
      </c>
      <c r="K438" s="78">
        <v>30</v>
      </c>
      <c r="L438" s="2">
        <v>42370</v>
      </c>
      <c r="M438" s="2">
        <v>42735</v>
      </c>
      <c r="N438" s="77">
        <v>0</v>
      </c>
      <c r="P438" s="77">
        <v>0</v>
      </c>
      <c r="Q438" s="78">
        <f t="shared" si="48"/>
        <v>56</v>
      </c>
      <c r="R438" s="3" t="str">
        <f t="shared" si="49"/>
        <v>S</v>
      </c>
      <c r="S438" s="77">
        <f t="shared" si="50"/>
        <v>0</v>
      </c>
      <c r="T438" s="78">
        <f t="shared" si="51"/>
        <v>68</v>
      </c>
      <c r="U438" s="77">
        <f t="shared" si="52"/>
        <v>136474.8</v>
      </c>
      <c r="V438" s="77">
        <f t="shared" si="53"/>
        <v>165719.4</v>
      </c>
      <c r="W438" s="78">
        <f t="shared" si="54"/>
        <v>26</v>
      </c>
      <c r="X438" s="77">
        <f t="shared" si="55"/>
        <v>63363.3</v>
      </c>
      <c r="AH438" s="2"/>
      <c r="AQ438" s="2"/>
      <c r="AS438" s="2"/>
      <c r="AT438" s="2"/>
      <c r="BD438" s="1"/>
      <c r="BE438" s="2"/>
      <c r="BF438" s="1"/>
      <c r="BG438" s="2"/>
      <c r="BK438" s="2"/>
      <c r="BM438" s="2"/>
      <c r="BN438" s="2"/>
      <c r="BT438" s="2"/>
      <c r="BU438" s="2"/>
    </row>
    <row r="439" spans="1:73" ht="12.75">
      <c r="A439" s="3">
        <v>2016</v>
      </c>
      <c r="C439" s="1" t="s">
        <v>556</v>
      </c>
      <c r="D439" s="2">
        <v>40749</v>
      </c>
      <c r="E439" s="1" t="s">
        <v>572</v>
      </c>
      <c r="F439" s="2">
        <v>40805</v>
      </c>
      <c r="G439" s="77">
        <v>0.04</v>
      </c>
      <c r="H439" s="77">
        <v>0</v>
      </c>
      <c r="I439" s="77">
        <v>0</v>
      </c>
      <c r="J439" s="2">
        <v>1</v>
      </c>
      <c r="K439" s="78">
        <v>30</v>
      </c>
      <c r="L439" s="2">
        <v>42370</v>
      </c>
      <c r="M439" s="2">
        <v>42735</v>
      </c>
      <c r="N439" s="77">
        <v>0</v>
      </c>
      <c r="P439" s="77">
        <v>0</v>
      </c>
      <c r="Q439" s="78">
        <f t="shared" si="48"/>
        <v>0</v>
      </c>
      <c r="R439" s="3" t="str">
        <f t="shared" si="49"/>
        <v>N</v>
      </c>
      <c r="S439" s="77">
        <f t="shared" si="50"/>
        <v>0.04</v>
      </c>
      <c r="T439" s="78">
        <f t="shared" si="51"/>
        <v>0</v>
      </c>
      <c r="U439" s="77">
        <f t="shared" si="52"/>
        <v>0</v>
      </c>
      <c r="V439" s="77">
        <f t="shared" si="53"/>
        <v>0</v>
      </c>
      <c r="W439" s="78">
        <f t="shared" si="54"/>
        <v>0</v>
      </c>
      <c r="X439" s="77">
        <f t="shared" si="55"/>
        <v>0</v>
      </c>
      <c r="AH439" s="2"/>
      <c r="AQ439" s="2"/>
      <c r="AS439" s="2"/>
      <c r="AT439" s="2"/>
      <c r="BD439" s="1"/>
      <c r="BE439" s="2"/>
      <c r="BF439" s="1"/>
      <c r="BG439" s="2"/>
      <c r="BK439" s="2"/>
      <c r="BM439" s="2"/>
      <c r="BN439" s="2"/>
      <c r="BT439" s="2"/>
      <c r="BU439" s="2"/>
    </row>
    <row r="440" spans="1:73" ht="12.75">
      <c r="A440" s="3">
        <v>2016</v>
      </c>
      <c r="C440" s="1" t="s">
        <v>556</v>
      </c>
      <c r="D440" s="2">
        <v>39748</v>
      </c>
      <c r="E440" s="1" t="s">
        <v>573</v>
      </c>
      <c r="F440" s="2">
        <v>39763</v>
      </c>
      <c r="G440" s="77">
        <v>142.12</v>
      </c>
      <c r="H440" s="77">
        <v>0</v>
      </c>
      <c r="I440" s="77">
        <v>0</v>
      </c>
      <c r="J440" s="2">
        <v>1</v>
      </c>
      <c r="K440" s="78">
        <v>30</v>
      </c>
      <c r="L440" s="2">
        <v>42370</v>
      </c>
      <c r="M440" s="2">
        <v>42735</v>
      </c>
      <c r="N440" s="77">
        <v>0</v>
      </c>
      <c r="P440" s="77">
        <v>0</v>
      </c>
      <c r="Q440" s="78">
        <f t="shared" si="48"/>
        <v>0</v>
      </c>
      <c r="R440" s="3" t="str">
        <f t="shared" si="49"/>
        <v>N</v>
      </c>
      <c r="S440" s="77">
        <f t="shared" si="50"/>
        <v>142.12</v>
      </c>
      <c r="T440" s="78">
        <f t="shared" si="51"/>
        <v>0</v>
      </c>
      <c r="U440" s="77">
        <f t="shared" si="52"/>
        <v>0</v>
      </c>
      <c r="V440" s="77">
        <f t="shared" si="53"/>
        <v>0</v>
      </c>
      <c r="W440" s="78">
        <f t="shared" si="54"/>
        <v>0</v>
      </c>
      <c r="X440" s="77">
        <f t="shared" si="55"/>
        <v>0</v>
      </c>
      <c r="AH440" s="2"/>
      <c r="AQ440" s="2"/>
      <c r="AS440" s="2"/>
      <c r="AT440" s="2"/>
      <c r="BD440" s="1"/>
      <c r="BE440" s="2"/>
      <c r="BF440" s="1"/>
      <c r="BG440" s="2"/>
      <c r="BK440" s="2"/>
      <c r="BM440" s="2"/>
      <c r="BN440" s="2"/>
      <c r="BT440" s="2"/>
      <c r="BU440" s="2"/>
    </row>
    <row r="441" spans="1:73" ht="12.75">
      <c r="A441" s="3">
        <v>2016</v>
      </c>
      <c r="B441" s="3">
        <v>7091</v>
      </c>
      <c r="C441" s="1" t="s">
        <v>556</v>
      </c>
      <c r="D441" s="2">
        <v>42514</v>
      </c>
      <c r="E441" s="1" t="s">
        <v>574</v>
      </c>
      <c r="F441" s="2">
        <v>42521</v>
      </c>
      <c r="G441" s="77">
        <v>-1748.33</v>
      </c>
      <c r="H441" s="77">
        <v>0</v>
      </c>
      <c r="I441" s="77">
        <v>0</v>
      </c>
      <c r="J441" s="2">
        <v>1</v>
      </c>
      <c r="K441" s="78">
        <v>30</v>
      </c>
      <c r="L441" s="2">
        <v>42370</v>
      </c>
      <c r="M441" s="2">
        <v>42735</v>
      </c>
      <c r="N441" s="77">
        <v>0</v>
      </c>
      <c r="P441" s="77">
        <v>0</v>
      </c>
      <c r="Q441" s="78">
        <f t="shared" si="48"/>
        <v>0</v>
      </c>
      <c r="R441" s="3" t="str">
        <f t="shared" si="49"/>
        <v>N</v>
      </c>
      <c r="S441" s="77">
        <f t="shared" si="50"/>
        <v>0</v>
      </c>
      <c r="T441" s="78">
        <f t="shared" si="51"/>
        <v>0</v>
      </c>
      <c r="U441" s="77">
        <f t="shared" si="52"/>
        <v>0</v>
      </c>
      <c r="V441" s="77">
        <f t="shared" si="53"/>
        <v>0</v>
      </c>
      <c r="W441" s="78">
        <f t="shared" si="54"/>
        <v>0</v>
      </c>
      <c r="X441" s="77">
        <f t="shared" si="55"/>
        <v>0</v>
      </c>
      <c r="AH441" s="2"/>
      <c r="AQ441" s="2"/>
      <c r="AS441" s="2"/>
      <c r="AT441" s="2"/>
      <c r="BD441" s="1"/>
      <c r="BE441" s="2"/>
      <c r="BF441" s="1"/>
      <c r="BG441" s="2"/>
      <c r="BK441" s="2"/>
      <c r="BM441" s="2"/>
      <c r="BN441" s="2"/>
      <c r="BT441" s="2"/>
      <c r="BU441" s="2"/>
    </row>
    <row r="442" spans="1:73" ht="12.75">
      <c r="A442" s="3">
        <v>2016</v>
      </c>
      <c r="B442" s="3">
        <v>6976</v>
      </c>
      <c r="C442" s="1" t="s">
        <v>556</v>
      </c>
      <c r="D442" s="2">
        <v>42510</v>
      </c>
      <c r="E442" s="1" t="s">
        <v>575</v>
      </c>
      <c r="F442" s="2">
        <v>42517</v>
      </c>
      <c r="G442" s="77">
        <v>606.32</v>
      </c>
      <c r="H442" s="77">
        <v>534.2</v>
      </c>
      <c r="I442" s="77">
        <v>72.12</v>
      </c>
      <c r="J442" s="2">
        <v>42584</v>
      </c>
      <c r="K442" s="78">
        <v>30</v>
      </c>
      <c r="L442" s="2">
        <v>42370</v>
      </c>
      <c r="M442" s="2">
        <v>42735</v>
      </c>
      <c r="N442" s="77">
        <v>0</v>
      </c>
      <c r="P442" s="77">
        <v>0</v>
      </c>
      <c r="Q442" s="78">
        <f t="shared" si="48"/>
        <v>67</v>
      </c>
      <c r="R442" s="3" t="str">
        <f t="shared" si="49"/>
        <v>S</v>
      </c>
      <c r="S442" s="77">
        <f t="shared" si="50"/>
        <v>0</v>
      </c>
      <c r="T442" s="78">
        <f t="shared" si="51"/>
        <v>74</v>
      </c>
      <c r="U442" s="77">
        <f t="shared" si="52"/>
        <v>35791.4</v>
      </c>
      <c r="V442" s="77">
        <f t="shared" si="53"/>
        <v>39530.8</v>
      </c>
      <c r="W442" s="78">
        <f t="shared" si="54"/>
        <v>37</v>
      </c>
      <c r="X442" s="77">
        <f t="shared" si="55"/>
        <v>19765.4</v>
      </c>
      <c r="AH442" s="2"/>
      <c r="AQ442" s="2"/>
      <c r="AS442" s="2"/>
      <c r="AT442" s="2"/>
      <c r="BD442" s="1"/>
      <c r="BE442" s="2"/>
      <c r="BF442" s="1"/>
      <c r="BG442" s="2"/>
      <c r="BK442" s="2"/>
      <c r="BM442" s="2"/>
      <c r="BN442" s="2"/>
      <c r="BT442" s="2"/>
      <c r="BU442" s="2"/>
    </row>
    <row r="443" spans="1:73" ht="12.75">
      <c r="A443" s="3">
        <v>2016</v>
      </c>
      <c r="B443" s="3">
        <v>6970</v>
      </c>
      <c r="C443" s="1" t="s">
        <v>556</v>
      </c>
      <c r="D443" s="2">
        <v>42510</v>
      </c>
      <c r="E443" s="1" t="s">
        <v>576</v>
      </c>
      <c r="F443" s="2">
        <v>42517</v>
      </c>
      <c r="G443" s="77">
        <v>8915.73</v>
      </c>
      <c r="H443" s="77">
        <v>8915.73</v>
      </c>
      <c r="I443" s="77">
        <v>0</v>
      </c>
      <c r="J443" s="2">
        <v>42580</v>
      </c>
      <c r="K443" s="78">
        <v>30</v>
      </c>
      <c r="L443" s="2">
        <v>42370</v>
      </c>
      <c r="M443" s="2">
        <v>42735</v>
      </c>
      <c r="N443" s="77">
        <v>0</v>
      </c>
      <c r="P443" s="77">
        <v>0</v>
      </c>
      <c r="Q443" s="78">
        <f t="shared" si="48"/>
        <v>63</v>
      </c>
      <c r="R443" s="3" t="str">
        <f t="shared" si="49"/>
        <v>S</v>
      </c>
      <c r="S443" s="77">
        <f t="shared" si="50"/>
        <v>0</v>
      </c>
      <c r="T443" s="78">
        <f t="shared" si="51"/>
        <v>70</v>
      </c>
      <c r="U443" s="77">
        <f t="shared" si="52"/>
        <v>561690.99</v>
      </c>
      <c r="V443" s="77">
        <f t="shared" si="53"/>
        <v>624101.1</v>
      </c>
      <c r="W443" s="78">
        <f t="shared" si="54"/>
        <v>33</v>
      </c>
      <c r="X443" s="77">
        <f t="shared" si="55"/>
        <v>294219.09</v>
      </c>
      <c r="AH443" s="2"/>
      <c r="AQ443" s="2"/>
      <c r="AS443" s="2"/>
      <c r="AT443" s="2"/>
      <c r="BD443" s="1"/>
      <c r="BE443" s="2"/>
      <c r="BF443" s="1"/>
      <c r="BG443" s="2"/>
      <c r="BK443" s="2"/>
      <c r="BM443" s="2"/>
      <c r="BN443" s="2"/>
      <c r="BT443" s="2"/>
      <c r="BU443" s="2"/>
    </row>
    <row r="444" spans="1:73" ht="12.75">
      <c r="A444" s="3">
        <v>2016</v>
      </c>
      <c r="B444" s="3">
        <v>6971</v>
      </c>
      <c r="C444" s="1" t="s">
        <v>556</v>
      </c>
      <c r="D444" s="2">
        <v>42510</v>
      </c>
      <c r="E444" s="1" t="s">
        <v>577</v>
      </c>
      <c r="F444" s="2">
        <v>42517</v>
      </c>
      <c r="G444" s="77">
        <v>3349.42</v>
      </c>
      <c r="H444" s="77">
        <v>3349.42</v>
      </c>
      <c r="I444" s="77">
        <v>0</v>
      </c>
      <c r="J444" s="2">
        <v>42580</v>
      </c>
      <c r="K444" s="78">
        <v>30</v>
      </c>
      <c r="L444" s="2">
        <v>42370</v>
      </c>
      <c r="M444" s="2">
        <v>42735</v>
      </c>
      <c r="N444" s="77">
        <v>0</v>
      </c>
      <c r="P444" s="77">
        <v>0</v>
      </c>
      <c r="Q444" s="78">
        <f t="shared" si="48"/>
        <v>63</v>
      </c>
      <c r="R444" s="3" t="str">
        <f t="shared" si="49"/>
        <v>S</v>
      </c>
      <c r="S444" s="77">
        <f t="shared" si="50"/>
        <v>0</v>
      </c>
      <c r="T444" s="78">
        <f t="shared" si="51"/>
        <v>70</v>
      </c>
      <c r="U444" s="77">
        <f t="shared" si="52"/>
        <v>211013.46</v>
      </c>
      <c r="V444" s="77">
        <f t="shared" si="53"/>
        <v>234459.4</v>
      </c>
      <c r="W444" s="78">
        <f t="shared" si="54"/>
        <v>33</v>
      </c>
      <c r="X444" s="77">
        <f t="shared" si="55"/>
        <v>110530.86</v>
      </c>
      <c r="AH444" s="2"/>
      <c r="AQ444" s="2"/>
      <c r="AS444" s="2"/>
      <c r="AT444" s="2"/>
      <c r="BD444" s="1"/>
      <c r="BE444" s="2"/>
      <c r="BF444" s="1"/>
      <c r="BG444" s="2"/>
      <c r="BK444" s="2"/>
      <c r="BM444" s="2"/>
      <c r="BN444" s="2"/>
      <c r="BT444" s="2"/>
      <c r="BU444" s="2"/>
    </row>
    <row r="445" spans="1:73" ht="12.75">
      <c r="A445" s="3">
        <v>2016</v>
      </c>
      <c r="B445" s="3">
        <v>6969</v>
      </c>
      <c r="C445" s="1" t="s">
        <v>556</v>
      </c>
      <c r="D445" s="2">
        <v>42510</v>
      </c>
      <c r="E445" s="1" t="s">
        <v>578</v>
      </c>
      <c r="F445" s="2">
        <v>42517</v>
      </c>
      <c r="G445" s="77">
        <v>789.37</v>
      </c>
      <c r="H445" s="77">
        <v>789.37</v>
      </c>
      <c r="I445" s="77">
        <v>0</v>
      </c>
      <c r="J445" s="2">
        <v>42580</v>
      </c>
      <c r="K445" s="78">
        <v>30</v>
      </c>
      <c r="L445" s="2">
        <v>42370</v>
      </c>
      <c r="M445" s="2">
        <v>42735</v>
      </c>
      <c r="N445" s="77">
        <v>0</v>
      </c>
      <c r="P445" s="77">
        <v>0</v>
      </c>
      <c r="Q445" s="78">
        <f t="shared" si="48"/>
        <v>63</v>
      </c>
      <c r="R445" s="3" t="str">
        <f t="shared" si="49"/>
        <v>S</v>
      </c>
      <c r="S445" s="77">
        <f t="shared" si="50"/>
        <v>0</v>
      </c>
      <c r="T445" s="78">
        <f t="shared" si="51"/>
        <v>70</v>
      </c>
      <c r="U445" s="77">
        <f t="shared" si="52"/>
        <v>49730.31</v>
      </c>
      <c r="V445" s="77">
        <f t="shared" si="53"/>
        <v>55255.9</v>
      </c>
      <c r="W445" s="78">
        <f t="shared" si="54"/>
        <v>33</v>
      </c>
      <c r="X445" s="77">
        <f t="shared" si="55"/>
        <v>26049.21</v>
      </c>
      <c r="AH445" s="2"/>
      <c r="AQ445" s="2"/>
      <c r="AS445" s="2"/>
      <c r="AT445" s="2"/>
      <c r="BD445" s="1"/>
      <c r="BE445" s="2"/>
      <c r="BF445" s="1"/>
      <c r="BG445" s="2"/>
      <c r="BK445" s="2"/>
      <c r="BM445" s="2"/>
      <c r="BN445" s="2"/>
      <c r="BT445" s="2"/>
      <c r="BU445" s="2"/>
    </row>
    <row r="446" spans="1:73" ht="12.75">
      <c r="A446" s="3">
        <v>2016</v>
      </c>
      <c r="B446" s="3">
        <v>6974</v>
      </c>
      <c r="C446" s="1" t="s">
        <v>556</v>
      </c>
      <c r="D446" s="2">
        <v>42510</v>
      </c>
      <c r="E446" s="1" t="s">
        <v>579</v>
      </c>
      <c r="F446" s="2">
        <v>42517</v>
      </c>
      <c r="G446" s="77">
        <v>2739.28</v>
      </c>
      <c r="H446" s="77">
        <v>2739.28</v>
      </c>
      <c r="I446" s="77">
        <v>0</v>
      </c>
      <c r="J446" s="2">
        <v>42580</v>
      </c>
      <c r="K446" s="78">
        <v>30</v>
      </c>
      <c r="L446" s="2">
        <v>42370</v>
      </c>
      <c r="M446" s="2">
        <v>42735</v>
      </c>
      <c r="N446" s="77">
        <v>0</v>
      </c>
      <c r="P446" s="77">
        <v>0</v>
      </c>
      <c r="Q446" s="78">
        <f t="shared" si="48"/>
        <v>63</v>
      </c>
      <c r="R446" s="3" t="str">
        <f t="shared" si="49"/>
        <v>S</v>
      </c>
      <c r="S446" s="77">
        <f t="shared" si="50"/>
        <v>0</v>
      </c>
      <c r="T446" s="78">
        <f t="shared" si="51"/>
        <v>70</v>
      </c>
      <c r="U446" s="77">
        <f t="shared" si="52"/>
        <v>172574.64</v>
      </c>
      <c r="V446" s="77">
        <f t="shared" si="53"/>
        <v>191749.6</v>
      </c>
      <c r="W446" s="78">
        <f t="shared" si="54"/>
        <v>33</v>
      </c>
      <c r="X446" s="77">
        <f t="shared" si="55"/>
        <v>90396.24</v>
      </c>
      <c r="AH446" s="2"/>
      <c r="AQ446" s="2"/>
      <c r="AS446" s="2"/>
      <c r="AT446" s="2"/>
      <c r="BD446" s="1"/>
      <c r="BE446" s="2"/>
      <c r="BF446" s="1"/>
      <c r="BG446" s="2"/>
      <c r="BK446" s="2"/>
      <c r="BM446" s="2"/>
      <c r="BN446" s="2"/>
      <c r="BT446" s="2"/>
      <c r="BU446" s="2"/>
    </row>
    <row r="447" spans="1:73" ht="12.75">
      <c r="A447" s="3">
        <v>2016</v>
      </c>
      <c r="B447" s="3">
        <v>6972</v>
      </c>
      <c r="C447" s="1" t="s">
        <v>556</v>
      </c>
      <c r="D447" s="2">
        <v>42510</v>
      </c>
      <c r="E447" s="1" t="s">
        <v>580</v>
      </c>
      <c r="F447" s="2">
        <v>42517</v>
      </c>
      <c r="G447" s="77">
        <v>1070.07</v>
      </c>
      <c r="H447" s="77">
        <v>1070.07</v>
      </c>
      <c r="I447" s="77">
        <v>0</v>
      </c>
      <c r="J447" s="2">
        <v>42580</v>
      </c>
      <c r="K447" s="78">
        <v>30</v>
      </c>
      <c r="L447" s="2">
        <v>42370</v>
      </c>
      <c r="M447" s="2">
        <v>42735</v>
      </c>
      <c r="N447" s="77">
        <v>0</v>
      </c>
      <c r="P447" s="77">
        <v>0</v>
      </c>
      <c r="Q447" s="78">
        <f t="shared" si="48"/>
        <v>63</v>
      </c>
      <c r="R447" s="3" t="str">
        <f t="shared" si="49"/>
        <v>S</v>
      </c>
      <c r="S447" s="77">
        <f t="shared" si="50"/>
        <v>0</v>
      </c>
      <c r="T447" s="78">
        <f t="shared" si="51"/>
        <v>70</v>
      </c>
      <c r="U447" s="77">
        <f t="shared" si="52"/>
        <v>67414.41</v>
      </c>
      <c r="V447" s="77">
        <f t="shared" si="53"/>
        <v>74904.9</v>
      </c>
      <c r="W447" s="78">
        <f t="shared" si="54"/>
        <v>33</v>
      </c>
      <c r="X447" s="77">
        <f t="shared" si="55"/>
        <v>35312.31</v>
      </c>
      <c r="AH447" s="2"/>
      <c r="AQ447" s="2"/>
      <c r="AS447" s="2"/>
      <c r="AT447" s="2"/>
      <c r="BD447" s="1"/>
      <c r="BE447" s="2"/>
      <c r="BF447" s="1"/>
      <c r="BG447" s="2"/>
      <c r="BK447" s="2"/>
      <c r="BM447" s="2"/>
      <c r="BN447" s="2"/>
      <c r="BT447" s="2"/>
      <c r="BU447" s="2"/>
    </row>
    <row r="448" spans="1:73" ht="12.75">
      <c r="A448" s="3">
        <v>2016</v>
      </c>
      <c r="B448" s="3">
        <v>6975</v>
      </c>
      <c r="C448" s="1" t="s">
        <v>556</v>
      </c>
      <c r="D448" s="2">
        <v>42510</v>
      </c>
      <c r="E448" s="1" t="s">
        <v>581</v>
      </c>
      <c r="F448" s="2">
        <v>42517</v>
      </c>
      <c r="G448" s="77">
        <v>1032.87</v>
      </c>
      <c r="H448" s="77">
        <v>1032.87</v>
      </c>
      <c r="I448" s="77">
        <v>0</v>
      </c>
      <c r="J448" s="2">
        <v>42580</v>
      </c>
      <c r="K448" s="78">
        <v>30</v>
      </c>
      <c r="L448" s="2">
        <v>42370</v>
      </c>
      <c r="M448" s="2">
        <v>42735</v>
      </c>
      <c r="N448" s="77">
        <v>0</v>
      </c>
      <c r="P448" s="77">
        <v>0</v>
      </c>
      <c r="Q448" s="78">
        <f t="shared" si="48"/>
        <v>63</v>
      </c>
      <c r="R448" s="3" t="str">
        <f t="shared" si="49"/>
        <v>S</v>
      </c>
      <c r="S448" s="77">
        <f t="shared" si="50"/>
        <v>0</v>
      </c>
      <c r="T448" s="78">
        <f t="shared" si="51"/>
        <v>70</v>
      </c>
      <c r="U448" s="77">
        <f t="shared" si="52"/>
        <v>65070.81</v>
      </c>
      <c r="V448" s="77">
        <f t="shared" si="53"/>
        <v>72300.9</v>
      </c>
      <c r="W448" s="78">
        <f t="shared" si="54"/>
        <v>33</v>
      </c>
      <c r="X448" s="77">
        <f t="shared" si="55"/>
        <v>34084.71</v>
      </c>
      <c r="AH448" s="2"/>
      <c r="AQ448" s="2"/>
      <c r="AS448" s="2"/>
      <c r="AT448" s="2"/>
      <c r="BD448" s="1"/>
      <c r="BE448" s="2"/>
      <c r="BF448" s="1"/>
      <c r="BG448" s="2"/>
      <c r="BK448" s="2"/>
      <c r="BM448" s="2"/>
      <c r="BN448" s="2"/>
      <c r="BT448" s="2"/>
      <c r="BU448" s="2"/>
    </row>
    <row r="449" spans="1:73" ht="12.75">
      <c r="A449" s="3">
        <v>2016</v>
      </c>
      <c r="B449" s="3">
        <v>6973</v>
      </c>
      <c r="C449" s="1" t="s">
        <v>556</v>
      </c>
      <c r="D449" s="2">
        <v>42510</v>
      </c>
      <c r="E449" s="1" t="s">
        <v>582</v>
      </c>
      <c r="F449" s="2">
        <v>42517</v>
      </c>
      <c r="G449" s="77">
        <v>2475.68</v>
      </c>
      <c r="H449" s="77">
        <v>2365.27</v>
      </c>
      <c r="I449" s="77">
        <v>110.41</v>
      </c>
      <c r="J449" s="2">
        <v>42584</v>
      </c>
      <c r="K449" s="78">
        <v>30</v>
      </c>
      <c r="L449" s="2">
        <v>42370</v>
      </c>
      <c r="M449" s="2">
        <v>42735</v>
      </c>
      <c r="N449" s="77">
        <v>0</v>
      </c>
      <c r="P449" s="77">
        <v>0</v>
      </c>
      <c r="Q449" s="78">
        <f t="shared" si="48"/>
        <v>67</v>
      </c>
      <c r="R449" s="3" t="str">
        <f t="shared" si="49"/>
        <v>S</v>
      </c>
      <c r="S449" s="77">
        <f t="shared" si="50"/>
        <v>0</v>
      </c>
      <c r="T449" s="78">
        <f t="shared" si="51"/>
        <v>74</v>
      </c>
      <c r="U449" s="77">
        <f t="shared" si="52"/>
        <v>158473.09</v>
      </c>
      <c r="V449" s="77">
        <f t="shared" si="53"/>
        <v>175029.98</v>
      </c>
      <c r="W449" s="78">
        <f t="shared" si="54"/>
        <v>37</v>
      </c>
      <c r="X449" s="77">
        <f t="shared" si="55"/>
        <v>87514.99</v>
      </c>
      <c r="AH449" s="2"/>
      <c r="AQ449" s="2"/>
      <c r="AS449" s="2"/>
      <c r="AT449" s="2"/>
      <c r="BD449" s="1"/>
      <c r="BE449" s="2"/>
      <c r="BF449" s="1"/>
      <c r="BG449" s="2"/>
      <c r="BK449" s="2"/>
      <c r="BM449" s="2"/>
      <c r="BN449" s="2"/>
      <c r="BT449" s="2"/>
      <c r="BU449" s="2"/>
    </row>
    <row r="450" spans="1:73" ht="12.75">
      <c r="A450" s="3">
        <v>2016</v>
      </c>
      <c r="B450" s="3">
        <v>7799</v>
      </c>
      <c r="C450" s="1" t="s">
        <v>556</v>
      </c>
      <c r="D450" s="2">
        <v>42530</v>
      </c>
      <c r="E450" s="1" t="s">
        <v>583</v>
      </c>
      <c r="F450" s="2">
        <v>42536</v>
      </c>
      <c r="G450" s="77">
        <v>13.17</v>
      </c>
      <c r="H450" s="77">
        <v>13.17</v>
      </c>
      <c r="I450" s="77">
        <v>0</v>
      </c>
      <c r="J450" s="2">
        <v>42584</v>
      </c>
      <c r="K450" s="78">
        <v>30</v>
      </c>
      <c r="L450" s="2">
        <v>42370</v>
      </c>
      <c r="M450" s="2">
        <v>42735</v>
      </c>
      <c r="N450" s="77">
        <v>0</v>
      </c>
      <c r="P450" s="77">
        <v>0</v>
      </c>
      <c r="Q450" s="78">
        <f t="shared" si="48"/>
        <v>48</v>
      </c>
      <c r="R450" s="3" t="str">
        <f t="shared" si="49"/>
        <v>S</v>
      </c>
      <c r="S450" s="77">
        <f t="shared" si="50"/>
        <v>0</v>
      </c>
      <c r="T450" s="78">
        <f t="shared" si="51"/>
        <v>54</v>
      </c>
      <c r="U450" s="77">
        <f t="shared" si="52"/>
        <v>632.16</v>
      </c>
      <c r="V450" s="77">
        <f t="shared" si="53"/>
        <v>711.18</v>
      </c>
      <c r="W450" s="78">
        <f t="shared" si="54"/>
        <v>18</v>
      </c>
      <c r="X450" s="77">
        <f t="shared" si="55"/>
        <v>237.06</v>
      </c>
      <c r="AH450" s="2"/>
      <c r="AQ450" s="2"/>
      <c r="AS450" s="2"/>
      <c r="AT450" s="2"/>
      <c r="BD450" s="1"/>
      <c r="BE450" s="2"/>
      <c r="BF450" s="1"/>
      <c r="BG450" s="2"/>
      <c r="BK450" s="2"/>
      <c r="BM450" s="2"/>
      <c r="BN450" s="2"/>
      <c r="BT450" s="2"/>
      <c r="BU450" s="2"/>
    </row>
    <row r="451" spans="1:73" ht="12.75">
      <c r="A451" s="3">
        <v>2016</v>
      </c>
      <c r="B451" s="3">
        <v>8010</v>
      </c>
      <c r="C451" s="1" t="s">
        <v>556</v>
      </c>
      <c r="D451" s="2">
        <v>42537</v>
      </c>
      <c r="E451" s="1" t="s">
        <v>584</v>
      </c>
      <c r="F451" s="2">
        <v>42542</v>
      </c>
      <c r="G451" s="77">
        <v>0.83</v>
      </c>
      <c r="H451" s="77">
        <v>0.83</v>
      </c>
      <c r="I451" s="77">
        <v>0</v>
      </c>
      <c r="J451" s="2">
        <v>42584</v>
      </c>
      <c r="K451" s="78">
        <v>30</v>
      </c>
      <c r="L451" s="2">
        <v>42370</v>
      </c>
      <c r="M451" s="2">
        <v>42735</v>
      </c>
      <c r="N451" s="77">
        <v>0</v>
      </c>
      <c r="P451" s="77">
        <v>0</v>
      </c>
      <c r="Q451" s="78">
        <f aca="true" t="shared" si="56" ref="Q451:Q514">IF(J451-F451&gt;0,IF(R451="S",J451-F451,0),0)</f>
        <v>42</v>
      </c>
      <c r="R451" s="3" t="str">
        <f aca="true" t="shared" si="57" ref="R451:R514">IF(G451-H451-I451-P451&gt;0,"N",IF(J451=DATE(1900,1,1),"N","S"))</f>
        <v>S</v>
      </c>
      <c r="S451" s="77">
        <f aca="true" t="shared" si="58" ref="S451:S514">IF(G451-H451-I451-P451&gt;0,G451-H451-I451-P451,0)</f>
        <v>0</v>
      </c>
      <c r="T451" s="78">
        <f aca="true" t="shared" si="59" ref="T451:T514">IF(J451-D451&gt;0,IF(R451="S",J451-D451,0),0)</f>
        <v>47</v>
      </c>
      <c r="U451" s="77">
        <f aca="true" t="shared" si="60" ref="U451:U514">IF(R451="S",H451*Q451,0)</f>
        <v>34.86</v>
      </c>
      <c r="V451" s="77">
        <f aca="true" t="shared" si="61" ref="V451:V514">IF(R451="S",H451*T451,0)</f>
        <v>39.01</v>
      </c>
      <c r="W451" s="78">
        <f aca="true" t="shared" si="62" ref="W451:W514">IF(R451="S",J451-F451-K451,0)</f>
        <v>12</v>
      </c>
      <c r="X451" s="77">
        <f aca="true" t="shared" si="63" ref="X451:X514">IF(R451="S",H451*W451,0)</f>
        <v>9.96</v>
      </c>
      <c r="AH451" s="2"/>
      <c r="AQ451" s="2"/>
      <c r="AS451" s="2"/>
      <c r="AT451" s="2"/>
      <c r="BD451" s="1"/>
      <c r="BE451" s="2"/>
      <c r="BF451" s="1"/>
      <c r="BG451" s="2"/>
      <c r="BK451" s="2"/>
      <c r="BM451" s="2"/>
      <c r="BN451" s="2"/>
      <c r="BT451" s="2"/>
      <c r="BU451" s="2"/>
    </row>
    <row r="452" spans="1:73" ht="12.75">
      <c r="A452" s="3">
        <v>2016</v>
      </c>
      <c r="B452" s="3">
        <v>8004</v>
      </c>
      <c r="C452" s="1" t="s">
        <v>556</v>
      </c>
      <c r="D452" s="2">
        <v>42537</v>
      </c>
      <c r="E452" s="1" t="s">
        <v>585</v>
      </c>
      <c r="F452" s="2">
        <v>42542</v>
      </c>
      <c r="G452" s="77">
        <v>49.58</v>
      </c>
      <c r="H452" s="77">
        <v>49.58</v>
      </c>
      <c r="I452" s="77">
        <v>0</v>
      </c>
      <c r="J452" s="2">
        <v>42584</v>
      </c>
      <c r="K452" s="78">
        <v>30</v>
      </c>
      <c r="L452" s="2">
        <v>42370</v>
      </c>
      <c r="M452" s="2">
        <v>42735</v>
      </c>
      <c r="N452" s="77">
        <v>0</v>
      </c>
      <c r="P452" s="77">
        <v>0</v>
      </c>
      <c r="Q452" s="78">
        <f t="shared" si="56"/>
        <v>42</v>
      </c>
      <c r="R452" s="3" t="str">
        <f t="shared" si="57"/>
        <v>S</v>
      </c>
      <c r="S452" s="77">
        <f t="shared" si="58"/>
        <v>0</v>
      </c>
      <c r="T452" s="78">
        <f t="shared" si="59"/>
        <v>47</v>
      </c>
      <c r="U452" s="77">
        <f t="shared" si="60"/>
        <v>2082.36</v>
      </c>
      <c r="V452" s="77">
        <f t="shared" si="61"/>
        <v>2330.26</v>
      </c>
      <c r="W452" s="78">
        <f t="shared" si="62"/>
        <v>12</v>
      </c>
      <c r="X452" s="77">
        <f t="shared" si="63"/>
        <v>594.96</v>
      </c>
      <c r="AH452" s="2"/>
      <c r="AQ452" s="2"/>
      <c r="AS452" s="2"/>
      <c r="AT452" s="2"/>
      <c r="BD452" s="1"/>
      <c r="BE452" s="2"/>
      <c r="BF452" s="1"/>
      <c r="BG452" s="2"/>
      <c r="BK452" s="2"/>
      <c r="BM452" s="2"/>
      <c r="BN452" s="2"/>
      <c r="BT452" s="2"/>
      <c r="BU452" s="2"/>
    </row>
    <row r="453" spans="1:73" ht="12.75">
      <c r="A453" s="3">
        <v>2016</v>
      </c>
      <c r="B453" s="3">
        <v>8006</v>
      </c>
      <c r="C453" s="1" t="s">
        <v>556</v>
      </c>
      <c r="D453" s="2">
        <v>42537</v>
      </c>
      <c r="E453" s="1" t="s">
        <v>586</v>
      </c>
      <c r="F453" s="2">
        <v>42542</v>
      </c>
      <c r="G453" s="77">
        <v>36.04</v>
      </c>
      <c r="H453" s="77">
        <v>36.04</v>
      </c>
      <c r="I453" s="77">
        <v>0</v>
      </c>
      <c r="J453" s="2">
        <v>42584</v>
      </c>
      <c r="K453" s="78">
        <v>30</v>
      </c>
      <c r="L453" s="2">
        <v>42370</v>
      </c>
      <c r="M453" s="2">
        <v>42735</v>
      </c>
      <c r="N453" s="77">
        <v>0</v>
      </c>
      <c r="P453" s="77">
        <v>0</v>
      </c>
      <c r="Q453" s="78">
        <f t="shared" si="56"/>
        <v>42</v>
      </c>
      <c r="R453" s="3" t="str">
        <f t="shared" si="57"/>
        <v>S</v>
      </c>
      <c r="S453" s="77">
        <f t="shared" si="58"/>
        <v>0</v>
      </c>
      <c r="T453" s="78">
        <f t="shared" si="59"/>
        <v>47</v>
      </c>
      <c r="U453" s="77">
        <f t="shared" si="60"/>
        <v>1513.68</v>
      </c>
      <c r="V453" s="77">
        <f t="shared" si="61"/>
        <v>1693.88</v>
      </c>
      <c r="W453" s="78">
        <f t="shared" si="62"/>
        <v>12</v>
      </c>
      <c r="X453" s="77">
        <f t="shared" si="63"/>
        <v>432.48</v>
      </c>
      <c r="AH453" s="2"/>
      <c r="AQ453" s="2"/>
      <c r="AS453" s="2"/>
      <c r="AT453" s="2"/>
      <c r="BD453" s="1"/>
      <c r="BE453" s="2"/>
      <c r="BF453" s="1"/>
      <c r="BG453" s="2"/>
      <c r="BK453" s="2"/>
      <c r="BM453" s="2"/>
      <c r="BN453" s="2"/>
      <c r="BT453" s="2"/>
      <c r="BU453" s="2"/>
    </row>
    <row r="454" spans="1:73" ht="12.75">
      <c r="A454" s="3">
        <v>2016</v>
      </c>
      <c r="B454" s="3">
        <v>8007</v>
      </c>
      <c r="C454" s="1" t="s">
        <v>556</v>
      </c>
      <c r="D454" s="2">
        <v>42537</v>
      </c>
      <c r="E454" s="1" t="s">
        <v>587</v>
      </c>
      <c r="F454" s="2">
        <v>42542</v>
      </c>
      <c r="G454" s="77">
        <v>43.47</v>
      </c>
      <c r="H454" s="77">
        <v>43.47</v>
      </c>
      <c r="I454" s="77">
        <v>0</v>
      </c>
      <c r="J454" s="2">
        <v>42584</v>
      </c>
      <c r="K454" s="78">
        <v>30</v>
      </c>
      <c r="L454" s="2">
        <v>42370</v>
      </c>
      <c r="M454" s="2">
        <v>42735</v>
      </c>
      <c r="N454" s="77">
        <v>0</v>
      </c>
      <c r="P454" s="77">
        <v>0</v>
      </c>
      <c r="Q454" s="78">
        <f t="shared" si="56"/>
        <v>42</v>
      </c>
      <c r="R454" s="3" t="str">
        <f t="shared" si="57"/>
        <v>S</v>
      </c>
      <c r="S454" s="77">
        <f t="shared" si="58"/>
        <v>0</v>
      </c>
      <c r="T454" s="78">
        <f t="shared" si="59"/>
        <v>47</v>
      </c>
      <c r="U454" s="77">
        <f t="shared" si="60"/>
        <v>1825.74</v>
      </c>
      <c r="V454" s="77">
        <f t="shared" si="61"/>
        <v>2043.09</v>
      </c>
      <c r="W454" s="78">
        <f t="shared" si="62"/>
        <v>12</v>
      </c>
      <c r="X454" s="77">
        <f t="shared" si="63"/>
        <v>521.64</v>
      </c>
      <c r="AH454" s="2"/>
      <c r="AQ454" s="2"/>
      <c r="AS454" s="2"/>
      <c r="AT454" s="2"/>
      <c r="BD454" s="1"/>
      <c r="BE454" s="2"/>
      <c r="BF454" s="1"/>
      <c r="BG454" s="2"/>
      <c r="BK454" s="2"/>
      <c r="BM454" s="2"/>
      <c r="BN454" s="2"/>
      <c r="BT454" s="2"/>
      <c r="BU454" s="2"/>
    </row>
    <row r="455" spans="1:73" ht="12.75">
      <c r="A455" s="3">
        <v>2016</v>
      </c>
      <c r="B455" s="3">
        <v>8009</v>
      </c>
      <c r="C455" s="1" t="s">
        <v>556</v>
      </c>
      <c r="D455" s="2">
        <v>42537</v>
      </c>
      <c r="E455" s="1" t="s">
        <v>588</v>
      </c>
      <c r="F455" s="2">
        <v>42542</v>
      </c>
      <c r="G455" s="77">
        <v>1.8</v>
      </c>
      <c r="H455" s="77">
        <v>1.8</v>
      </c>
      <c r="I455" s="77">
        <v>0</v>
      </c>
      <c r="J455" s="2">
        <v>42584</v>
      </c>
      <c r="K455" s="78">
        <v>30</v>
      </c>
      <c r="L455" s="2">
        <v>42370</v>
      </c>
      <c r="M455" s="2">
        <v>42735</v>
      </c>
      <c r="N455" s="77">
        <v>0</v>
      </c>
      <c r="P455" s="77">
        <v>0</v>
      </c>
      <c r="Q455" s="78">
        <f t="shared" si="56"/>
        <v>42</v>
      </c>
      <c r="R455" s="3" t="str">
        <f t="shared" si="57"/>
        <v>S</v>
      </c>
      <c r="S455" s="77">
        <f t="shared" si="58"/>
        <v>0</v>
      </c>
      <c r="T455" s="78">
        <f t="shared" si="59"/>
        <v>47</v>
      </c>
      <c r="U455" s="77">
        <f t="shared" si="60"/>
        <v>75.6</v>
      </c>
      <c r="V455" s="77">
        <f t="shared" si="61"/>
        <v>84.6</v>
      </c>
      <c r="W455" s="78">
        <f t="shared" si="62"/>
        <v>12</v>
      </c>
      <c r="X455" s="77">
        <f t="shared" si="63"/>
        <v>21.6</v>
      </c>
      <c r="AH455" s="2"/>
      <c r="AQ455" s="2"/>
      <c r="AS455" s="2"/>
      <c r="AT455" s="2"/>
      <c r="BD455" s="1"/>
      <c r="BE455" s="2"/>
      <c r="BF455" s="1"/>
      <c r="BG455" s="2"/>
      <c r="BK455" s="2"/>
      <c r="BM455" s="2"/>
      <c r="BN455" s="2"/>
      <c r="BT455" s="2"/>
      <c r="BU455" s="2"/>
    </row>
    <row r="456" spans="1:73" ht="12.75">
      <c r="A456" s="3">
        <v>2016</v>
      </c>
      <c r="B456" s="3">
        <v>8008</v>
      </c>
      <c r="C456" s="1" t="s">
        <v>556</v>
      </c>
      <c r="D456" s="2">
        <v>42537</v>
      </c>
      <c r="E456" s="1" t="s">
        <v>589</v>
      </c>
      <c r="F456" s="2">
        <v>42542</v>
      </c>
      <c r="G456" s="77">
        <v>1.84</v>
      </c>
      <c r="H456" s="77">
        <v>1.84</v>
      </c>
      <c r="I456" s="77">
        <v>0</v>
      </c>
      <c r="J456" s="2">
        <v>42584</v>
      </c>
      <c r="K456" s="78">
        <v>30</v>
      </c>
      <c r="L456" s="2">
        <v>42370</v>
      </c>
      <c r="M456" s="2">
        <v>42735</v>
      </c>
      <c r="N456" s="77">
        <v>0</v>
      </c>
      <c r="P456" s="77">
        <v>0</v>
      </c>
      <c r="Q456" s="78">
        <f t="shared" si="56"/>
        <v>42</v>
      </c>
      <c r="R456" s="3" t="str">
        <f t="shared" si="57"/>
        <v>S</v>
      </c>
      <c r="S456" s="77">
        <f t="shared" si="58"/>
        <v>0</v>
      </c>
      <c r="T456" s="78">
        <f t="shared" si="59"/>
        <v>47</v>
      </c>
      <c r="U456" s="77">
        <f t="shared" si="60"/>
        <v>77.28</v>
      </c>
      <c r="V456" s="77">
        <f t="shared" si="61"/>
        <v>86.48</v>
      </c>
      <c r="W456" s="78">
        <f t="shared" si="62"/>
        <v>12</v>
      </c>
      <c r="X456" s="77">
        <f t="shared" si="63"/>
        <v>22.08</v>
      </c>
      <c r="AH456" s="2"/>
      <c r="AQ456" s="2"/>
      <c r="AS456" s="2"/>
      <c r="AT456" s="2"/>
      <c r="BD456" s="1"/>
      <c r="BE456" s="2"/>
      <c r="BF456" s="1"/>
      <c r="BG456" s="2"/>
      <c r="BK456" s="2"/>
      <c r="BM456" s="2"/>
      <c r="BN456" s="2"/>
      <c r="BT456" s="2"/>
      <c r="BU456" s="2"/>
    </row>
    <row r="457" spans="1:73" ht="12.75">
      <c r="A457" s="3">
        <v>2016</v>
      </c>
      <c r="B457" s="3">
        <v>8005</v>
      </c>
      <c r="C457" s="1" t="s">
        <v>556</v>
      </c>
      <c r="D457" s="2">
        <v>42537</v>
      </c>
      <c r="E457" s="1" t="s">
        <v>590</v>
      </c>
      <c r="F457" s="2">
        <v>42542</v>
      </c>
      <c r="G457" s="77">
        <v>1.84</v>
      </c>
      <c r="H457" s="77">
        <v>1.84</v>
      </c>
      <c r="I457" s="77">
        <v>0</v>
      </c>
      <c r="J457" s="2">
        <v>42584</v>
      </c>
      <c r="K457" s="78">
        <v>30</v>
      </c>
      <c r="L457" s="2">
        <v>42370</v>
      </c>
      <c r="M457" s="2">
        <v>42735</v>
      </c>
      <c r="N457" s="77">
        <v>0</v>
      </c>
      <c r="P457" s="77">
        <v>0</v>
      </c>
      <c r="Q457" s="78">
        <f t="shared" si="56"/>
        <v>42</v>
      </c>
      <c r="R457" s="3" t="str">
        <f t="shared" si="57"/>
        <v>S</v>
      </c>
      <c r="S457" s="77">
        <f t="shared" si="58"/>
        <v>0</v>
      </c>
      <c r="T457" s="78">
        <f t="shared" si="59"/>
        <v>47</v>
      </c>
      <c r="U457" s="77">
        <f t="shared" si="60"/>
        <v>77.28</v>
      </c>
      <c r="V457" s="77">
        <f t="shared" si="61"/>
        <v>86.48</v>
      </c>
      <c r="W457" s="78">
        <f t="shared" si="62"/>
        <v>12</v>
      </c>
      <c r="X457" s="77">
        <f t="shared" si="63"/>
        <v>22.08</v>
      </c>
      <c r="AH457" s="2"/>
      <c r="AQ457" s="2"/>
      <c r="AS457" s="2"/>
      <c r="AT457" s="2"/>
      <c r="BD457" s="1"/>
      <c r="BE457" s="2"/>
      <c r="BF457" s="1"/>
      <c r="BG457" s="2"/>
      <c r="BK457" s="2"/>
      <c r="BM457" s="2"/>
      <c r="BN457" s="2"/>
      <c r="BT457" s="2"/>
      <c r="BU457" s="2"/>
    </row>
    <row r="458" spans="1:73" ht="12.75">
      <c r="A458" s="3">
        <v>2016</v>
      </c>
      <c r="B458" s="3">
        <v>8213</v>
      </c>
      <c r="C458" s="1" t="s">
        <v>556</v>
      </c>
      <c r="D458" s="2">
        <v>42538</v>
      </c>
      <c r="E458" s="1" t="s">
        <v>591</v>
      </c>
      <c r="F458" s="2">
        <v>42544</v>
      </c>
      <c r="G458" s="77">
        <v>8484.05</v>
      </c>
      <c r="H458" s="77">
        <v>8474.7</v>
      </c>
      <c r="I458" s="77">
        <v>9.35</v>
      </c>
      <c r="J458" s="2">
        <v>42584</v>
      </c>
      <c r="K458" s="78">
        <v>30</v>
      </c>
      <c r="L458" s="2">
        <v>42370</v>
      </c>
      <c r="M458" s="2">
        <v>42735</v>
      </c>
      <c r="N458" s="77">
        <v>0</v>
      </c>
      <c r="P458" s="77">
        <v>0</v>
      </c>
      <c r="Q458" s="78">
        <f t="shared" si="56"/>
        <v>40</v>
      </c>
      <c r="R458" s="3" t="str">
        <f t="shared" si="57"/>
        <v>S</v>
      </c>
      <c r="S458" s="77">
        <f t="shared" si="58"/>
        <v>0</v>
      </c>
      <c r="T458" s="78">
        <f t="shared" si="59"/>
        <v>46</v>
      </c>
      <c r="U458" s="77">
        <f t="shared" si="60"/>
        <v>338988</v>
      </c>
      <c r="V458" s="77">
        <f t="shared" si="61"/>
        <v>389836.2</v>
      </c>
      <c r="W458" s="78">
        <f t="shared" si="62"/>
        <v>10</v>
      </c>
      <c r="X458" s="77">
        <f t="shared" si="63"/>
        <v>84747</v>
      </c>
      <c r="AH458" s="2"/>
      <c r="AQ458" s="2"/>
      <c r="AS458" s="2"/>
      <c r="AT458" s="2"/>
      <c r="BD458" s="1"/>
      <c r="BE458" s="2"/>
      <c r="BF458" s="1"/>
      <c r="BG458" s="2"/>
      <c r="BK458" s="2"/>
      <c r="BM458" s="2"/>
      <c r="BN458" s="2"/>
      <c r="BT458" s="2"/>
      <c r="BU458" s="2"/>
    </row>
    <row r="459" spans="1:73" ht="12.75">
      <c r="A459" s="3">
        <v>2016</v>
      </c>
      <c r="B459" s="3">
        <v>10532</v>
      </c>
      <c r="C459" s="1" t="s">
        <v>556</v>
      </c>
      <c r="D459" s="2">
        <v>42584</v>
      </c>
      <c r="E459" s="1" t="s">
        <v>592</v>
      </c>
      <c r="F459" s="2">
        <v>42591</v>
      </c>
      <c r="G459" s="77">
        <v>6.9</v>
      </c>
      <c r="H459" s="77">
        <v>0</v>
      </c>
      <c r="I459" s="77">
        <v>0</v>
      </c>
      <c r="J459" s="2">
        <v>1</v>
      </c>
      <c r="K459" s="78">
        <v>30</v>
      </c>
      <c r="L459" s="2">
        <v>42370</v>
      </c>
      <c r="M459" s="2">
        <v>42735</v>
      </c>
      <c r="N459" s="77">
        <v>0</v>
      </c>
      <c r="P459" s="77">
        <v>0</v>
      </c>
      <c r="Q459" s="78">
        <f t="shared" si="56"/>
        <v>0</v>
      </c>
      <c r="R459" s="3" t="str">
        <f t="shared" si="57"/>
        <v>N</v>
      </c>
      <c r="S459" s="77">
        <f t="shared" si="58"/>
        <v>6.9</v>
      </c>
      <c r="T459" s="78">
        <f t="shared" si="59"/>
        <v>0</v>
      </c>
      <c r="U459" s="77">
        <f t="shared" si="60"/>
        <v>0</v>
      </c>
      <c r="V459" s="77">
        <f t="shared" si="61"/>
        <v>0</v>
      </c>
      <c r="W459" s="78">
        <f t="shared" si="62"/>
        <v>0</v>
      </c>
      <c r="X459" s="77">
        <f t="shared" si="63"/>
        <v>0</v>
      </c>
      <c r="AH459" s="2"/>
      <c r="AQ459" s="2"/>
      <c r="AS459" s="2"/>
      <c r="AT459" s="2"/>
      <c r="BD459" s="1"/>
      <c r="BE459" s="2"/>
      <c r="BF459" s="1"/>
      <c r="BG459" s="2"/>
      <c r="BK459" s="2"/>
      <c r="BM459" s="2"/>
      <c r="BN459" s="2"/>
      <c r="BT459" s="2"/>
      <c r="BU459" s="2"/>
    </row>
    <row r="460" spans="1:73" ht="12.75">
      <c r="A460" s="3">
        <v>2016</v>
      </c>
      <c r="B460" s="3">
        <v>10531</v>
      </c>
      <c r="C460" s="1" t="s">
        <v>556</v>
      </c>
      <c r="D460" s="2">
        <v>42584</v>
      </c>
      <c r="E460" s="1" t="s">
        <v>593</v>
      </c>
      <c r="F460" s="2">
        <v>42591</v>
      </c>
      <c r="G460" s="77">
        <v>-12.61</v>
      </c>
      <c r="H460" s="77">
        <v>0</v>
      </c>
      <c r="I460" s="77">
        <v>0</v>
      </c>
      <c r="J460" s="2">
        <v>1</v>
      </c>
      <c r="K460" s="78">
        <v>30</v>
      </c>
      <c r="L460" s="2">
        <v>42370</v>
      </c>
      <c r="M460" s="2">
        <v>42735</v>
      </c>
      <c r="N460" s="77">
        <v>0</v>
      </c>
      <c r="P460" s="77">
        <v>0</v>
      </c>
      <c r="Q460" s="78">
        <f t="shared" si="56"/>
        <v>0</v>
      </c>
      <c r="R460" s="3" t="str">
        <f t="shared" si="57"/>
        <v>N</v>
      </c>
      <c r="S460" s="77">
        <f t="shared" si="58"/>
        <v>0</v>
      </c>
      <c r="T460" s="78">
        <f t="shared" si="59"/>
        <v>0</v>
      </c>
      <c r="U460" s="77">
        <f t="shared" si="60"/>
        <v>0</v>
      </c>
      <c r="V460" s="77">
        <f t="shared" si="61"/>
        <v>0</v>
      </c>
      <c r="W460" s="78">
        <f t="shared" si="62"/>
        <v>0</v>
      </c>
      <c r="X460" s="77">
        <f t="shared" si="63"/>
        <v>0</v>
      </c>
      <c r="AH460" s="2"/>
      <c r="AQ460" s="2"/>
      <c r="AS460" s="2"/>
      <c r="AT460" s="2"/>
      <c r="BD460" s="1"/>
      <c r="BE460" s="2"/>
      <c r="BF460" s="1"/>
      <c r="BG460" s="2"/>
      <c r="BK460" s="2"/>
      <c r="BM460" s="2"/>
      <c r="BN460" s="2"/>
      <c r="BT460" s="2"/>
      <c r="BU460" s="2"/>
    </row>
    <row r="461" spans="1:73" ht="12.75">
      <c r="A461" s="3">
        <v>2016</v>
      </c>
      <c r="B461" s="3">
        <v>10524</v>
      </c>
      <c r="C461" s="1" t="s">
        <v>556</v>
      </c>
      <c r="D461" s="2">
        <v>42584</v>
      </c>
      <c r="E461" s="1" t="s">
        <v>594</v>
      </c>
      <c r="F461" s="2">
        <v>42591</v>
      </c>
      <c r="G461" s="77">
        <v>-35.38</v>
      </c>
      <c r="H461" s="77">
        <v>0</v>
      </c>
      <c r="I461" s="77">
        <v>0</v>
      </c>
      <c r="J461" s="2">
        <v>1</v>
      </c>
      <c r="K461" s="78">
        <v>30</v>
      </c>
      <c r="L461" s="2">
        <v>42370</v>
      </c>
      <c r="M461" s="2">
        <v>42735</v>
      </c>
      <c r="N461" s="77">
        <v>0</v>
      </c>
      <c r="P461" s="77">
        <v>0</v>
      </c>
      <c r="Q461" s="78">
        <f t="shared" si="56"/>
        <v>0</v>
      </c>
      <c r="R461" s="3" t="str">
        <f t="shared" si="57"/>
        <v>N</v>
      </c>
      <c r="S461" s="77">
        <f t="shared" si="58"/>
        <v>0</v>
      </c>
      <c r="T461" s="78">
        <f t="shared" si="59"/>
        <v>0</v>
      </c>
      <c r="U461" s="77">
        <f t="shared" si="60"/>
        <v>0</v>
      </c>
      <c r="V461" s="77">
        <f t="shared" si="61"/>
        <v>0</v>
      </c>
      <c r="W461" s="78">
        <f t="shared" si="62"/>
        <v>0</v>
      </c>
      <c r="X461" s="77">
        <f t="shared" si="63"/>
        <v>0</v>
      </c>
      <c r="AH461" s="2"/>
      <c r="AQ461" s="2"/>
      <c r="AS461" s="2"/>
      <c r="AT461" s="2"/>
      <c r="BD461" s="1"/>
      <c r="BE461" s="2"/>
      <c r="BF461" s="1"/>
      <c r="BG461" s="2"/>
      <c r="BK461" s="2"/>
      <c r="BM461" s="2"/>
      <c r="BN461" s="2"/>
      <c r="BT461" s="2"/>
      <c r="BU461" s="2"/>
    </row>
    <row r="462" spans="1:73" ht="12.75">
      <c r="A462" s="3">
        <v>2016</v>
      </c>
      <c r="B462" s="3">
        <v>10525</v>
      </c>
      <c r="C462" s="1" t="s">
        <v>556</v>
      </c>
      <c r="D462" s="2">
        <v>42584</v>
      </c>
      <c r="E462" s="1" t="s">
        <v>595</v>
      </c>
      <c r="F462" s="2">
        <v>42591</v>
      </c>
      <c r="G462" s="77">
        <v>0</v>
      </c>
      <c r="H462" s="77">
        <v>0</v>
      </c>
      <c r="I462" s="77">
        <v>0</v>
      </c>
      <c r="J462" s="2">
        <v>1</v>
      </c>
      <c r="K462" s="78">
        <v>30</v>
      </c>
      <c r="L462" s="2">
        <v>42370</v>
      </c>
      <c r="M462" s="2">
        <v>42735</v>
      </c>
      <c r="N462" s="77">
        <v>0</v>
      </c>
      <c r="P462" s="77">
        <v>0</v>
      </c>
      <c r="Q462" s="78">
        <f t="shared" si="56"/>
        <v>0</v>
      </c>
      <c r="R462" s="3" t="str">
        <f t="shared" si="57"/>
        <v>N</v>
      </c>
      <c r="S462" s="77">
        <f t="shared" si="58"/>
        <v>0</v>
      </c>
      <c r="T462" s="78">
        <f t="shared" si="59"/>
        <v>0</v>
      </c>
      <c r="U462" s="77">
        <f t="shared" si="60"/>
        <v>0</v>
      </c>
      <c r="V462" s="77">
        <f t="shared" si="61"/>
        <v>0</v>
      </c>
      <c r="W462" s="78">
        <f t="shared" si="62"/>
        <v>0</v>
      </c>
      <c r="X462" s="77">
        <f t="shared" si="63"/>
        <v>0</v>
      </c>
      <c r="AH462" s="2"/>
      <c r="AQ462" s="2"/>
      <c r="AS462" s="2"/>
      <c r="AT462" s="2"/>
      <c r="BD462" s="1"/>
      <c r="BE462" s="2"/>
      <c r="BF462" s="1"/>
      <c r="BG462" s="2"/>
      <c r="BK462" s="2"/>
      <c r="BM462" s="2"/>
      <c r="BN462" s="2"/>
      <c r="BT462" s="2"/>
      <c r="BU462" s="2"/>
    </row>
    <row r="463" spans="1:73" ht="12.75">
      <c r="A463" s="3">
        <v>2016</v>
      </c>
      <c r="B463" s="3">
        <v>10519</v>
      </c>
      <c r="C463" s="1" t="s">
        <v>556</v>
      </c>
      <c r="D463" s="2">
        <v>42584</v>
      </c>
      <c r="E463" s="1" t="s">
        <v>596</v>
      </c>
      <c r="F463" s="2">
        <v>42591</v>
      </c>
      <c r="G463" s="77">
        <v>-95.82</v>
      </c>
      <c r="H463" s="77">
        <v>0</v>
      </c>
      <c r="I463" s="77">
        <v>0</v>
      </c>
      <c r="J463" s="2">
        <v>1</v>
      </c>
      <c r="K463" s="78">
        <v>30</v>
      </c>
      <c r="L463" s="2">
        <v>42370</v>
      </c>
      <c r="M463" s="2">
        <v>42735</v>
      </c>
      <c r="N463" s="77">
        <v>0</v>
      </c>
      <c r="P463" s="77">
        <v>0</v>
      </c>
      <c r="Q463" s="78">
        <f t="shared" si="56"/>
        <v>0</v>
      </c>
      <c r="R463" s="3" t="str">
        <f t="shared" si="57"/>
        <v>N</v>
      </c>
      <c r="S463" s="77">
        <f t="shared" si="58"/>
        <v>0</v>
      </c>
      <c r="T463" s="78">
        <f t="shared" si="59"/>
        <v>0</v>
      </c>
      <c r="U463" s="77">
        <f t="shared" si="60"/>
        <v>0</v>
      </c>
      <c r="V463" s="77">
        <f t="shared" si="61"/>
        <v>0</v>
      </c>
      <c r="W463" s="78">
        <f t="shared" si="62"/>
        <v>0</v>
      </c>
      <c r="X463" s="77">
        <f t="shared" si="63"/>
        <v>0</v>
      </c>
      <c r="AH463" s="2"/>
      <c r="AQ463" s="2"/>
      <c r="AS463" s="2"/>
      <c r="AT463" s="2"/>
      <c r="BD463" s="1"/>
      <c r="BE463" s="2"/>
      <c r="BF463" s="1"/>
      <c r="BG463" s="2"/>
      <c r="BK463" s="2"/>
      <c r="BM463" s="2"/>
      <c r="BN463" s="2"/>
      <c r="BT463" s="2"/>
      <c r="BU463" s="2"/>
    </row>
    <row r="464" spans="1:73" ht="12.75">
      <c r="A464" s="3">
        <v>2016</v>
      </c>
      <c r="B464" s="3">
        <v>10528</v>
      </c>
      <c r="C464" s="1" t="s">
        <v>556</v>
      </c>
      <c r="D464" s="2">
        <v>42584</v>
      </c>
      <c r="E464" s="1" t="s">
        <v>597</v>
      </c>
      <c r="F464" s="2">
        <v>42591</v>
      </c>
      <c r="G464" s="77">
        <v>-7.14</v>
      </c>
      <c r="H464" s="77">
        <v>0</v>
      </c>
      <c r="I464" s="77">
        <v>0</v>
      </c>
      <c r="J464" s="2">
        <v>1</v>
      </c>
      <c r="K464" s="78">
        <v>30</v>
      </c>
      <c r="L464" s="2">
        <v>42370</v>
      </c>
      <c r="M464" s="2">
        <v>42735</v>
      </c>
      <c r="N464" s="77">
        <v>0</v>
      </c>
      <c r="P464" s="77">
        <v>0</v>
      </c>
      <c r="Q464" s="78">
        <f t="shared" si="56"/>
        <v>0</v>
      </c>
      <c r="R464" s="3" t="str">
        <f t="shared" si="57"/>
        <v>N</v>
      </c>
      <c r="S464" s="77">
        <f t="shared" si="58"/>
        <v>0</v>
      </c>
      <c r="T464" s="78">
        <f t="shared" si="59"/>
        <v>0</v>
      </c>
      <c r="U464" s="77">
        <f t="shared" si="60"/>
        <v>0</v>
      </c>
      <c r="V464" s="77">
        <f t="shared" si="61"/>
        <v>0</v>
      </c>
      <c r="W464" s="78">
        <f t="shared" si="62"/>
        <v>0</v>
      </c>
      <c r="X464" s="77">
        <f t="shared" si="63"/>
        <v>0</v>
      </c>
      <c r="AH464" s="2"/>
      <c r="AQ464" s="2"/>
      <c r="AS464" s="2"/>
      <c r="AT464" s="2"/>
      <c r="BD464" s="1"/>
      <c r="BE464" s="2"/>
      <c r="BF464" s="1"/>
      <c r="BG464" s="2"/>
      <c r="BK464" s="2"/>
      <c r="BM464" s="2"/>
      <c r="BN464" s="2"/>
      <c r="BT464" s="2"/>
      <c r="BU464" s="2"/>
    </row>
    <row r="465" spans="1:73" ht="12.75">
      <c r="A465" s="3">
        <v>2016</v>
      </c>
      <c r="B465" s="3">
        <v>10527</v>
      </c>
      <c r="C465" s="1" t="s">
        <v>556</v>
      </c>
      <c r="D465" s="2">
        <v>42584</v>
      </c>
      <c r="E465" s="1" t="s">
        <v>598</v>
      </c>
      <c r="F465" s="2">
        <v>42591</v>
      </c>
      <c r="G465" s="77">
        <v>-8.34</v>
      </c>
      <c r="H465" s="77">
        <v>0</v>
      </c>
      <c r="I465" s="77">
        <v>0</v>
      </c>
      <c r="J465" s="2">
        <v>1</v>
      </c>
      <c r="K465" s="78">
        <v>30</v>
      </c>
      <c r="L465" s="2">
        <v>42370</v>
      </c>
      <c r="M465" s="2">
        <v>42735</v>
      </c>
      <c r="N465" s="77">
        <v>0</v>
      </c>
      <c r="P465" s="77">
        <v>0</v>
      </c>
      <c r="Q465" s="78">
        <f t="shared" si="56"/>
        <v>0</v>
      </c>
      <c r="R465" s="3" t="str">
        <f t="shared" si="57"/>
        <v>N</v>
      </c>
      <c r="S465" s="77">
        <f t="shared" si="58"/>
        <v>0</v>
      </c>
      <c r="T465" s="78">
        <f t="shared" si="59"/>
        <v>0</v>
      </c>
      <c r="U465" s="77">
        <f t="shared" si="60"/>
        <v>0</v>
      </c>
      <c r="V465" s="77">
        <f t="shared" si="61"/>
        <v>0</v>
      </c>
      <c r="W465" s="78">
        <f t="shared" si="62"/>
        <v>0</v>
      </c>
      <c r="X465" s="77">
        <f t="shared" si="63"/>
        <v>0</v>
      </c>
      <c r="AH465" s="2"/>
      <c r="AQ465" s="2"/>
      <c r="AS465" s="2"/>
      <c r="AT465" s="2"/>
      <c r="BD465" s="1"/>
      <c r="BE465" s="2"/>
      <c r="BF465" s="1"/>
      <c r="BG465" s="2"/>
      <c r="BK465" s="2"/>
      <c r="BM465" s="2"/>
      <c r="BN465" s="2"/>
      <c r="BT465" s="2"/>
      <c r="BU465" s="2"/>
    </row>
    <row r="466" spans="1:73" ht="12.75">
      <c r="A466" s="3">
        <v>2016</v>
      </c>
      <c r="B466" s="3">
        <v>10526</v>
      </c>
      <c r="C466" s="1" t="s">
        <v>556</v>
      </c>
      <c r="D466" s="2">
        <v>42584</v>
      </c>
      <c r="E466" s="1" t="s">
        <v>599</v>
      </c>
      <c r="F466" s="2">
        <v>42591</v>
      </c>
      <c r="G466" s="77">
        <v>-2.77</v>
      </c>
      <c r="H466" s="77">
        <v>0</v>
      </c>
      <c r="I466" s="77">
        <v>0</v>
      </c>
      <c r="J466" s="2">
        <v>1</v>
      </c>
      <c r="K466" s="78">
        <v>30</v>
      </c>
      <c r="L466" s="2">
        <v>42370</v>
      </c>
      <c r="M466" s="2">
        <v>42735</v>
      </c>
      <c r="N466" s="77">
        <v>0</v>
      </c>
      <c r="P466" s="77">
        <v>0</v>
      </c>
      <c r="Q466" s="78">
        <f t="shared" si="56"/>
        <v>0</v>
      </c>
      <c r="R466" s="3" t="str">
        <f t="shared" si="57"/>
        <v>N</v>
      </c>
      <c r="S466" s="77">
        <f t="shared" si="58"/>
        <v>0</v>
      </c>
      <c r="T466" s="78">
        <f t="shared" si="59"/>
        <v>0</v>
      </c>
      <c r="U466" s="77">
        <f t="shared" si="60"/>
        <v>0</v>
      </c>
      <c r="V466" s="77">
        <f t="shared" si="61"/>
        <v>0</v>
      </c>
      <c r="W466" s="78">
        <f t="shared" si="62"/>
        <v>0</v>
      </c>
      <c r="X466" s="77">
        <f t="shared" si="63"/>
        <v>0</v>
      </c>
      <c r="AH466" s="2"/>
      <c r="AQ466" s="2"/>
      <c r="AS466" s="2"/>
      <c r="AT466" s="2"/>
      <c r="BD466" s="1"/>
      <c r="BE466" s="2"/>
      <c r="BF466" s="1"/>
      <c r="BG466" s="2"/>
      <c r="BK466" s="2"/>
      <c r="BM466" s="2"/>
      <c r="BN466" s="2"/>
      <c r="BT466" s="2"/>
      <c r="BU466" s="2"/>
    </row>
    <row r="467" spans="1:73" ht="12.75">
      <c r="A467" s="3">
        <v>2016</v>
      </c>
      <c r="B467" s="3">
        <v>10520</v>
      </c>
      <c r="C467" s="1" t="s">
        <v>556</v>
      </c>
      <c r="D467" s="2">
        <v>42584</v>
      </c>
      <c r="E467" s="1" t="s">
        <v>600</v>
      </c>
      <c r="F467" s="2">
        <v>42591</v>
      </c>
      <c r="G467" s="77">
        <v>50.49</v>
      </c>
      <c r="H467" s="77">
        <v>0</v>
      </c>
      <c r="I467" s="77">
        <v>0</v>
      </c>
      <c r="J467" s="2">
        <v>1</v>
      </c>
      <c r="K467" s="78">
        <v>30</v>
      </c>
      <c r="L467" s="2">
        <v>42370</v>
      </c>
      <c r="M467" s="2">
        <v>42735</v>
      </c>
      <c r="N467" s="77">
        <v>0</v>
      </c>
      <c r="P467" s="77">
        <v>0</v>
      </c>
      <c r="Q467" s="78">
        <f t="shared" si="56"/>
        <v>0</v>
      </c>
      <c r="R467" s="3" t="str">
        <f t="shared" si="57"/>
        <v>N</v>
      </c>
      <c r="S467" s="77">
        <f t="shared" si="58"/>
        <v>50.49</v>
      </c>
      <c r="T467" s="78">
        <f t="shared" si="59"/>
        <v>0</v>
      </c>
      <c r="U467" s="77">
        <f t="shared" si="60"/>
        <v>0</v>
      </c>
      <c r="V467" s="77">
        <f t="shared" si="61"/>
        <v>0</v>
      </c>
      <c r="W467" s="78">
        <f t="shared" si="62"/>
        <v>0</v>
      </c>
      <c r="X467" s="77">
        <f t="shared" si="63"/>
        <v>0</v>
      </c>
      <c r="AH467" s="2"/>
      <c r="AQ467" s="2"/>
      <c r="AS467" s="2"/>
      <c r="AT467" s="2"/>
      <c r="BD467" s="1"/>
      <c r="BE467" s="2"/>
      <c r="BF467" s="1"/>
      <c r="BG467" s="2"/>
      <c r="BK467" s="2"/>
      <c r="BM467" s="2"/>
      <c r="BN467" s="2"/>
      <c r="BT467" s="2"/>
      <c r="BU467" s="2"/>
    </row>
    <row r="468" spans="1:73" ht="12.75">
      <c r="A468" s="3">
        <v>2016</v>
      </c>
      <c r="B468" s="3">
        <v>11729</v>
      </c>
      <c r="C468" s="1" t="s">
        <v>556</v>
      </c>
      <c r="D468" s="2">
        <v>42612</v>
      </c>
      <c r="E468" s="1" t="s">
        <v>601</v>
      </c>
      <c r="F468" s="2">
        <v>42619</v>
      </c>
      <c r="G468" s="77">
        <v>3.72</v>
      </c>
      <c r="H468" s="77">
        <v>0</v>
      </c>
      <c r="I468" s="77">
        <v>0</v>
      </c>
      <c r="J468" s="2">
        <v>1</v>
      </c>
      <c r="K468" s="78">
        <v>30</v>
      </c>
      <c r="L468" s="2">
        <v>42370</v>
      </c>
      <c r="M468" s="2">
        <v>42735</v>
      </c>
      <c r="N468" s="77">
        <v>0</v>
      </c>
      <c r="P468" s="77">
        <v>0</v>
      </c>
      <c r="Q468" s="78">
        <f t="shared" si="56"/>
        <v>0</v>
      </c>
      <c r="R468" s="3" t="str">
        <f t="shared" si="57"/>
        <v>N</v>
      </c>
      <c r="S468" s="77">
        <f t="shared" si="58"/>
        <v>3.72</v>
      </c>
      <c r="T468" s="78">
        <f t="shared" si="59"/>
        <v>0</v>
      </c>
      <c r="U468" s="77">
        <f t="shared" si="60"/>
        <v>0</v>
      </c>
      <c r="V468" s="77">
        <f t="shared" si="61"/>
        <v>0</v>
      </c>
      <c r="W468" s="78">
        <f t="shared" si="62"/>
        <v>0</v>
      </c>
      <c r="X468" s="77">
        <f t="shared" si="63"/>
        <v>0</v>
      </c>
      <c r="AH468" s="2"/>
      <c r="AQ468" s="2"/>
      <c r="AS468" s="2"/>
      <c r="AT468" s="2"/>
      <c r="BD468" s="1"/>
      <c r="BE468" s="2"/>
      <c r="BF468" s="1"/>
      <c r="BG468" s="2"/>
      <c r="BK468" s="2"/>
      <c r="BM468" s="2"/>
      <c r="BN468" s="2"/>
      <c r="BT468" s="2"/>
      <c r="BU468" s="2"/>
    </row>
    <row r="469" spans="1:73" ht="12.75">
      <c r="A469" s="3">
        <v>2016</v>
      </c>
      <c r="B469" s="3">
        <v>12696</v>
      </c>
      <c r="C469" s="1" t="s">
        <v>556</v>
      </c>
      <c r="D469" s="2">
        <v>42633</v>
      </c>
      <c r="E469" s="1" t="s">
        <v>602</v>
      </c>
      <c r="F469" s="2">
        <v>42639</v>
      </c>
      <c r="G469" s="77">
        <v>35.17</v>
      </c>
      <c r="H469" s="77">
        <v>0</v>
      </c>
      <c r="I469" s="77">
        <v>0</v>
      </c>
      <c r="J469" s="2">
        <v>1</v>
      </c>
      <c r="K469" s="78">
        <v>30</v>
      </c>
      <c r="L469" s="2">
        <v>42370</v>
      </c>
      <c r="M469" s="2">
        <v>42735</v>
      </c>
      <c r="N469" s="77">
        <v>0</v>
      </c>
      <c r="P469" s="77">
        <v>0</v>
      </c>
      <c r="Q469" s="78">
        <f t="shared" si="56"/>
        <v>0</v>
      </c>
      <c r="R469" s="3" t="str">
        <f t="shared" si="57"/>
        <v>N</v>
      </c>
      <c r="S469" s="77">
        <f t="shared" si="58"/>
        <v>35.17</v>
      </c>
      <c r="T469" s="78">
        <f t="shared" si="59"/>
        <v>0</v>
      </c>
      <c r="U469" s="77">
        <f t="shared" si="60"/>
        <v>0</v>
      </c>
      <c r="V469" s="77">
        <f t="shared" si="61"/>
        <v>0</v>
      </c>
      <c r="W469" s="78">
        <f t="shared" si="62"/>
        <v>0</v>
      </c>
      <c r="X469" s="77">
        <f t="shared" si="63"/>
        <v>0</v>
      </c>
      <c r="AH469" s="2"/>
      <c r="AQ469" s="2"/>
      <c r="AS469" s="2"/>
      <c r="AT469" s="2"/>
      <c r="BD469" s="1"/>
      <c r="BE469" s="2"/>
      <c r="BF469" s="1"/>
      <c r="BG469" s="2"/>
      <c r="BK469" s="2"/>
      <c r="BM469" s="2"/>
      <c r="BN469" s="2"/>
      <c r="BT469" s="2"/>
      <c r="BU469" s="2"/>
    </row>
    <row r="470" spans="1:73" ht="12.75">
      <c r="A470" s="3">
        <v>2016</v>
      </c>
      <c r="B470" s="3">
        <v>164</v>
      </c>
      <c r="C470" s="1" t="s">
        <v>556</v>
      </c>
      <c r="D470" s="2">
        <v>41620</v>
      </c>
      <c r="E470" s="1" t="s">
        <v>603</v>
      </c>
      <c r="F470" s="2">
        <v>41656</v>
      </c>
      <c r="G470" s="77">
        <v>18332.5</v>
      </c>
      <c r="H470" s="77">
        <v>0</v>
      </c>
      <c r="I470" s="77">
        <v>0</v>
      </c>
      <c r="J470" s="2">
        <v>1</v>
      </c>
      <c r="K470" s="78">
        <v>30</v>
      </c>
      <c r="L470" s="2">
        <v>42370</v>
      </c>
      <c r="M470" s="2">
        <v>42735</v>
      </c>
      <c r="N470" s="77">
        <v>0</v>
      </c>
      <c r="P470" s="77">
        <v>0</v>
      </c>
      <c r="Q470" s="78">
        <f t="shared" si="56"/>
        <v>0</v>
      </c>
      <c r="R470" s="3" t="str">
        <f t="shared" si="57"/>
        <v>N</v>
      </c>
      <c r="S470" s="77">
        <f t="shared" si="58"/>
        <v>18332.5</v>
      </c>
      <c r="T470" s="78">
        <f t="shared" si="59"/>
        <v>0</v>
      </c>
      <c r="U470" s="77">
        <f t="shared" si="60"/>
        <v>0</v>
      </c>
      <c r="V470" s="77">
        <f t="shared" si="61"/>
        <v>0</v>
      </c>
      <c r="W470" s="78">
        <f t="shared" si="62"/>
        <v>0</v>
      </c>
      <c r="X470" s="77">
        <f t="shared" si="63"/>
        <v>0</v>
      </c>
      <c r="AH470" s="2"/>
      <c r="AQ470" s="2"/>
      <c r="AS470" s="2"/>
      <c r="AT470" s="2"/>
      <c r="BD470" s="1"/>
      <c r="BE470" s="2"/>
      <c r="BF470" s="1"/>
      <c r="BG470" s="2"/>
      <c r="BK470" s="2"/>
      <c r="BM470" s="2"/>
      <c r="BN470" s="2"/>
      <c r="BT470" s="2"/>
      <c r="BU470" s="2"/>
    </row>
    <row r="471" spans="1:73" ht="12.75">
      <c r="A471" s="3">
        <v>2016</v>
      </c>
      <c r="B471" s="3">
        <v>172</v>
      </c>
      <c r="C471" s="1" t="s">
        <v>556</v>
      </c>
      <c r="D471" s="2">
        <v>41620</v>
      </c>
      <c r="E471" s="1" t="s">
        <v>604</v>
      </c>
      <c r="F471" s="2">
        <v>41649</v>
      </c>
      <c r="G471" s="77">
        <v>532.02</v>
      </c>
      <c r="H471" s="77">
        <v>0</v>
      </c>
      <c r="I471" s="77">
        <v>0</v>
      </c>
      <c r="J471" s="2">
        <v>1</v>
      </c>
      <c r="K471" s="78">
        <v>30</v>
      </c>
      <c r="L471" s="2">
        <v>42370</v>
      </c>
      <c r="M471" s="2">
        <v>42735</v>
      </c>
      <c r="N471" s="77">
        <v>0</v>
      </c>
      <c r="P471" s="77">
        <v>0</v>
      </c>
      <c r="Q471" s="78">
        <f t="shared" si="56"/>
        <v>0</v>
      </c>
      <c r="R471" s="3" t="str">
        <f t="shared" si="57"/>
        <v>N</v>
      </c>
      <c r="S471" s="77">
        <f t="shared" si="58"/>
        <v>532.02</v>
      </c>
      <c r="T471" s="78">
        <f t="shared" si="59"/>
        <v>0</v>
      </c>
      <c r="U471" s="77">
        <f t="shared" si="60"/>
        <v>0</v>
      </c>
      <c r="V471" s="77">
        <f t="shared" si="61"/>
        <v>0</v>
      </c>
      <c r="W471" s="78">
        <f t="shared" si="62"/>
        <v>0</v>
      </c>
      <c r="X471" s="77">
        <f t="shared" si="63"/>
        <v>0</v>
      </c>
      <c r="AH471" s="2"/>
      <c r="AQ471" s="2"/>
      <c r="AS471" s="2"/>
      <c r="AT471" s="2"/>
      <c r="BD471" s="1"/>
      <c r="BE471" s="2"/>
      <c r="BF471" s="1"/>
      <c r="BG471" s="2"/>
      <c r="BK471" s="2"/>
      <c r="BM471" s="2"/>
      <c r="BN471" s="2"/>
      <c r="BT471" s="2"/>
      <c r="BU471" s="2"/>
    </row>
    <row r="472" spans="1:73" ht="12.75">
      <c r="A472" s="3">
        <v>2016</v>
      </c>
      <c r="B472" s="3">
        <v>1471</v>
      </c>
      <c r="C472" s="1" t="s">
        <v>556</v>
      </c>
      <c r="D472" s="2">
        <v>41655</v>
      </c>
      <c r="E472" s="1" t="s">
        <v>605</v>
      </c>
      <c r="F472" s="2">
        <v>41683</v>
      </c>
      <c r="G472" s="77">
        <v>548.22</v>
      </c>
      <c r="H472" s="77">
        <v>0</v>
      </c>
      <c r="I472" s="77">
        <v>0</v>
      </c>
      <c r="J472" s="2">
        <v>1</v>
      </c>
      <c r="K472" s="78">
        <v>30</v>
      </c>
      <c r="L472" s="2">
        <v>42370</v>
      </c>
      <c r="M472" s="2">
        <v>42735</v>
      </c>
      <c r="N472" s="77">
        <v>0</v>
      </c>
      <c r="P472" s="77">
        <v>0</v>
      </c>
      <c r="Q472" s="78">
        <f t="shared" si="56"/>
        <v>0</v>
      </c>
      <c r="R472" s="3" t="str">
        <f t="shared" si="57"/>
        <v>N</v>
      </c>
      <c r="S472" s="77">
        <f t="shared" si="58"/>
        <v>548.22</v>
      </c>
      <c r="T472" s="78">
        <f t="shared" si="59"/>
        <v>0</v>
      </c>
      <c r="U472" s="77">
        <f t="shared" si="60"/>
        <v>0</v>
      </c>
      <c r="V472" s="77">
        <f t="shared" si="61"/>
        <v>0</v>
      </c>
      <c r="W472" s="78">
        <f t="shared" si="62"/>
        <v>0</v>
      </c>
      <c r="X472" s="77">
        <f t="shared" si="63"/>
        <v>0</v>
      </c>
      <c r="AH472" s="2"/>
      <c r="AQ472" s="2"/>
      <c r="AS472" s="2"/>
      <c r="AT472" s="2"/>
      <c r="BD472" s="1"/>
      <c r="BE472" s="2"/>
      <c r="BF472" s="1"/>
      <c r="BG472" s="2"/>
      <c r="BK472" s="2"/>
      <c r="BM472" s="2"/>
      <c r="BN472" s="2"/>
      <c r="BT472" s="2"/>
      <c r="BU472" s="2"/>
    </row>
    <row r="473" spans="1:73" ht="12.75">
      <c r="A473" s="3">
        <v>2016</v>
      </c>
      <c r="B473" s="3">
        <v>7704</v>
      </c>
      <c r="C473" s="1" t="s">
        <v>556</v>
      </c>
      <c r="D473" s="2">
        <v>41774</v>
      </c>
      <c r="E473" s="1" t="s">
        <v>606</v>
      </c>
      <c r="F473" s="2">
        <v>41789</v>
      </c>
      <c r="G473" s="77">
        <v>559.94</v>
      </c>
      <c r="H473" s="77">
        <v>0</v>
      </c>
      <c r="I473" s="77">
        <v>0</v>
      </c>
      <c r="J473" s="2">
        <v>1</v>
      </c>
      <c r="K473" s="78">
        <v>30</v>
      </c>
      <c r="L473" s="2">
        <v>42370</v>
      </c>
      <c r="M473" s="2">
        <v>42735</v>
      </c>
      <c r="N473" s="77">
        <v>0</v>
      </c>
      <c r="P473" s="77">
        <v>0</v>
      </c>
      <c r="Q473" s="78">
        <f t="shared" si="56"/>
        <v>0</v>
      </c>
      <c r="R473" s="3" t="str">
        <f t="shared" si="57"/>
        <v>N</v>
      </c>
      <c r="S473" s="77">
        <f t="shared" si="58"/>
        <v>559.94</v>
      </c>
      <c r="T473" s="78">
        <f t="shared" si="59"/>
        <v>0</v>
      </c>
      <c r="U473" s="77">
        <f t="shared" si="60"/>
        <v>0</v>
      </c>
      <c r="V473" s="77">
        <f t="shared" si="61"/>
        <v>0</v>
      </c>
      <c r="W473" s="78">
        <f t="shared" si="62"/>
        <v>0</v>
      </c>
      <c r="X473" s="77">
        <f t="shared" si="63"/>
        <v>0</v>
      </c>
      <c r="AH473" s="2"/>
      <c r="AQ473" s="2"/>
      <c r="AS473" s="2"/>
      <c r="AT473" s="2"/>
      <c r="BD473" s="1"/>
      <c r="BE473" s="2"/>
      <c r="BF473" s="1"/>
      <c r="BG473" s="2"/>
      <c r="BK473" s="2"/>
      <c r="BM473" s="2"/>
      <c r="BN473" s="2"/>
      <c r="BT473" s="2"/>
      <c r="BU473" s="2"/>
    </row>
    <row r="474" spans="1:73" ht="12.75">
      <c r="A474" s="3">
        <v>2016</v>
      </c>
      <c r="C474" s="1" t="s">
        <v>607</v>
      </c>
      <c r="D474" s="2">
        <v>39700</v>
      </c>
      <c r="E474" s="1" t="s">
        <v>608</v>
      </c>
      <c r="F474" s="2">
        <v>39736</v>
      </c>
      <c r="G474" s="77">
        <v>0.01</v>
      </c>
      <c r="H474" s="77">
        <v>0</v>
      </c>
      <c r="I474" s="77">
        <v>0</v>
      </c>
      <c r="J474" s="2">
        <v>1</v>
      </c>
      <c r="K474" s="78">
        <v>30</v>
      </c>
      <c r="L474" s="2">
        <v>42370</v>
      </c>
      <c r="M474" s="2">
        <v>42735</v>
      </c>
      <c r="N474" s="77">
        <v>0</v>
      </c>
      <c r="P474" s="77">
        <v>0</v>
      </c>
      <c r="Q474" s="78">
        <f t="shared" si="56"/>
        <v>0</v>
      </c>
      <c r="R474" s="3" t="str">
        <f t="shared" si="57"/>
        <v>N</v>
      </c>
      <c r="S474" s="77">
        <f t="shared" si="58"/>
        <v>0.01</v>
      </c>
      <c r="T474" s="78">
        <f t="shared" si="59"/>
        <v>0</v>
      </c>
      <c r="U474" s="77">
        <f t="shared" si="60"/>
        <v>0</v>
      </c>
      <c r="V474" s="77">
        <f t="shared" si="61"/>
        <v>0</v>
      </c>
      <c r="W474" s="78">
        <f t="shared" si="62"/>
        <v>0</v>
      </c>
      <c r="X474" s="77">
        <f t="shared" si="63"/>
        <v>0</v>
      </c>
      <c r="AH474" s="2"/>
      <c r="AQ474" s="2"/>
      <c r="AS474" s="2"/>
      <c r="AT474" s="2"/>
      <c r="BD474" s="1"/>
      <c r="BE474" s="2"/>
      <c r="BF474" s="1"/>
      <c r="BG474" s="2"/>
      <c r="BK474" s="2"/>
      <c r="BM474" s="2"/>
      <c r="BN474" s="2"/>
      <c r="BT474" s="2"/>
      <c r="BU474" s="2"/>
    </row>
    <row r="475" spans="1:73" ht="12.75">
      <c r="A475" s="3">
        <v>2016</v>
      </c>
      <c r="C475" s="1" t="s">
        <v>609</v>
      </c>
      <c r="D475" s="2">
        <v>39828</v>
      </c>
      <c r="E475" s="1" t="s">
        <v>610</v>
      </c>
      <c r="F475" s="2">
        <v>39846</v>
      </c>
      <c r="G475" s="77">
        <v>1.59</v>
      </c>
      <c r="H475" s="77">
        <v>0</v>
      </c>
      <c r="I475" s="77">
        <v>0</v>
      </c>
      <c r="J475" s="2">
        <v>1</v>
      </c>
      <c r="K475" s="78">
        <v>30</v>
      </c>
      <c r="L475" s="2">
        <v>42370</v>
      </c>
      <c r="M475" s="2">
        <v>42735</v>
      </c>
      <c r="N475" s="77">
        <v>0</v>
      </c>
      <c r="P475" s="77">
        <v>0</v>
      </c>
      <c r="Q475" s="78">
        <f t="shared" si="56"/>
        <v>0</v>
      </c>
      <c r="R475" s="3" t="str">
        <f t="shared" si="57"/>
        <v>N</v>
      </c>
      <c r="S475" s="77">
        <f t="shared" si="58"/>
        <v>1.59</v>
      </c>
      <c r="T475" s="78">
        <f t="shared" si="59"/>
        <v>0</v>
      </c>
      <c r="U475" s="77">
        <f t="shared" si="60"/>
        <v>0</v>
      </c>
      <c r="V475" s="77">
        <f t="shared" si="61"/>
        <v>0</v>
      </c>
      <c r="W475" s="78">
        <f t="shared" si="62"/>
        <v>0</v>
      </c>
      <c r="X475" s="77">
        <f t="shared" si="63"/>
        <v>0</v>
      </c>
      <c r="AH475" s="2"/>
      <c r="AQ475" s="2"/>
      <c r="AS475" s="2"/>
      <c r="AT475" s="2"/>
      <c r="BD475" s="1"/>
      <c r="BE475" s="2"/>
      <c r="BF475" s="1"/>
      <c r="BG475" s="2"/>
      <c r="BK475" s="2"/>
      <c r="BM475" s="2"/>
      <c r="BN475" s="2"/>
      <c r="BT475" s="2"/>
      <c r="BU475" s="2"/>
    </row>
    <row r="476" spans="1:73" ht="12.75">
      <c r="A476" s="3">
        <v>2016</v>
      </c>
      <c r="C476" s="1" t="s">
        <v>609</v>
      </c>
      <c r="D476" s="2">
        <v>40548</v>
      </c>
      <c r="E476" s="1" t="s">
        <v>611</v>
      </c>
      <c r="F476" s="2">
        <v>40571</v>
      </c>
      <c r="G476" s="77">
        <v>1201.59</v>
      </c>
      <c r="H476" s="77">
        <v>0</v>
      </c>
      <c r="I476" s="77">
        <v>0</v>
      </c>
      <c r="J476" s="2">
        <v>1</v>
      </c>
      <c r="K476" s="78">
        <v>30</v>
      </c>
      <c r="L476" s="2">
        <v>42370</v>
      </c>
      <c r="M476" s="2">
        <v>42735</v>
      </c>
      <c r="N476" s="77">
        <v>0</v>
      </c>
      <c r="P476" s="77">
        <v>0</v>
      </c>
      <c r="Q476" s="78">
        <f t="shared" si="56"/>
        <v>0</v>
      </c>
      <c r="R476" s="3" t="str">
        <f t="shared" si="57"/>
        <v>N</v>
      </c>
      <c r="S476" s="77">
        <f t="shared" si="58"/>
        <v>1201.59</v>
      </c>
      <c r="T476" s="78">
        <f t="shared" si="59"/>
        <v>0</v>
      </c>
      <c r="U476" s="77">
        <f t="shared" si="60"/>
        <v>0</v>
      </c>
      <c r="V476" s="77">
        <f t="shared" si="61"/>
        <v>0</v>
      </c>
      <c r="W476" s="78">
        <f t="shared" si="62"/>
        <v>0</v>
      </c>
      <c r="X476" s="77">
        <f t="shared" si="63"/>
        <v>0</v>
      </c>
      <c r="AH476" s="2"/>
      <c r="AQ476" s="2"/>
      <c r="AS476" s="2"/>
      <c r="AT476" s="2"/>
      <c r="BD476" s="1"/>
      <c r="BE476" s="2"/>
      <c r="BF476" s="1"/>
      <c r="BG476" s="2"/>
      <c r="BK476" s="2"/>
      <c r="BM476" s="2"/>
      <c r="BN476" s="2"/>
      <c r="BT476" s="2"/>
      <c r="BU476" s="2"/>
    </row>
    <row r="477" spans="1:73" ht="12.75">
      <c r="A477" s="3">
        <v>2016</v>
      </c>
      <c r="B477" s="3">
        <v>368</v>
      </c>
      <c r="C477" s="1" t="s">
        <v>612</v>
      </c>
      <c r="D477" s="2">
        <v>42380</v>
      </c>
      <c r="E477" s="1" t="s">
        <v>613</v>
      </c>
      <c r="F477" s="2">
        <v>42381</v>
      </c>
      <c r="G477" s="77">
        <v>521.71</v>
      </c>
      <c r="H477" s="77">
        <v>521.71</v>
      </c>
      <c r="I477" s="77">
        <v>0</v>
      </c>
      <c r="J477" s="2">
        <v>42423</v>
      </c>
      <c r="K477" s="78">
        <v>30</v>
      </c>
      <c r="L477" s="2">
        <v>42370</v>
      </c>
      <c r="M477" s="2">
        <v>42735</v>
      </c>
      <c r="N477" s="77">
        <v>0</v>
      </c>
      <c r="P477" s="77">
        <v>0</v>
      </c>
      <c r="Q477" s="78">
        <f t="shared" si="56"/>
        <v>42</v>
      </c>
      <c r="R477" s="3" t="str">
        <f t="shared" si="57"/>
        <v>S</v>
      </c>
      <c r="S477" s="77">
        <f t="shared" si="58"/>
        <v>0</v>
      </c>
      <c r="T477" s="78">
        <f t="shared" si="59"/>
        <v>43</v>
      </c>
      <c r="U477" s="77">
        <f t="shared" si="60"/>
        <v>21911.82</v>
      </c>
      <c r="V477" s="77">
        <f t="shared" si="61"/>
        <v>22433.53</v>
      </c>
      <c r="W477" s="78">
        <f t="shared" si="62"/>
        <v>12</v>
      </c>
      <c r="X477" s="77">
        <f t="shared" si="63"/>
        <v>6260.52</v>
      </c>
      <c r="AH477" s="2"/>
      <c r="AQ477" s="2"/>
      <c r="AS477" s="2"/>
      <c r="AT477" s="2"/>
      <c r="BD477" s="1"/>
      <c r="BE477" s="2"/>
      <c r="BF477" s="1"/>
      <c r="BG477" s="2"/>
      <c r="BK477" s="2"/>
      <c r="BM477" s="2"/>
      <c r="BN477" s="2"/>
      <c r="BT477" s="2"/>
      <c r="BU477" s="2"/>
    </row>
    <row r="478" spans="1:73" ht="12.75">
      <c r="A478" s="3">
        <v>2016</v>
      </c>
      <c r="B478" s="3">
        <v>6190</v>
      </c>
      <c r="C478" s="1" t="s">
        <v>612</v>
      </c>
      <c r="D478" s="2">
        <v>42492</v>
      </c>
      <c r="E478" s="1" t="s">
        <v>614</v>
      </c>
      <c r="F478" s="2">
        <v>42501</v>
      </c>
      <c r="G478" s="77">
        <v>99.52</v>
      </c>
      <c r="H478" s="77">
        <v>99.52</v>
      </c>
      <c r="I478" s="77">
        <v>0</v>
      </c>
      <c r="J478" s="2">
        <v>42522</v>
      </c>
      <c r="K478" s="78">
        <v>30</v>
      </c>
      <c r="L478" s="2">
        <v>42370</v>
      </c>
      <c r="M478" s="2">
        <v>42735</v>
      </c>
      <c r="N478" s="77">
        <v>0</v>
      </c>
      <c r="P478" s="77">
        <v>0</v>
      </c>
      <c r="Q478" s="78">
        <f t="shared" si="56"/>
        <v>21</v>
      </c>
      <c r="R478" s="3" t="str">
        <f t="shared" si="57"/>
        <v>S</v>
      </c>
      <c r="S478" s="77">
        <f t="shared" si="58"/>
        <v>0</v>
      </c>
      <c r="T478" s="78">
        <f t="shared" si="59"/>
        <v>30</v>
      </c>
      <c r="U478" s="77">
        <f t="shared" si="60"/>
        <v>2089.92</v>
      </c>
      <c r="V478" s="77">
        <f t="shared" si="61"/>
        <v>2985.6</v>
      </c>
      <c r="W478" s="78">
        <f t="shared" si="62"/>
        <v>-9</v>
      </c>
      <c r="X478" s="77">
        <f t="shared" si="63"/>
        <v>-895.68</v>
      </c>
      <c r="AH478" s="2"/>
      <c r="AQ478" s="2"/>
      <c r="AS478" s="2"/>
      <c r="AT478" s="2"/>
      <c r="BD478" s="1"/>
      <c r="BE478" s="2"/>
      <c r="BF478" s="1"/>
      <c r="BG478" s="2"/>
      <c r="BK478" s="2"/>
      <c r="BM478" s="2"/>
      <c r="BN478" s="2"/>
      <c r="BT478" s="2"/>
      <c r="BU478" s="2"/>
    </row>
    <row r="479" spans="1:73" ht="12.75">
      <c r="A479" s="3">
        <v>2016</v>
      </c>
      <c r="B479" s="3">
        <v>6189</v>
      </c>
      <c r="C479" s="1" t="s">
        <v>612</v>
      </c>
      <c r="D479" s="2">
        <v>42492</v>
      </c>
      <c r="E479" s="1" t="s">
        <v>615</v>
      </c>
      <c r="F479" s="2">
        <v>42501</v>
      </c>
      <c r="G479" s="77">
        <v>26.78</v>
      </c>
      <c r="H479" s="77">
        <v>26.78</v>
      </c>
      <c r="I479" s="77">
        <v>0</v>
      </c>
      <c r="J479" s="2">
        <v>42522</v>
      </c>
      <c r="K479" s="78">
        <v>30</v>
      </c>
      <c r="L479" s="2">
        <v>42370</v>
      </c>
      <c r="M479" s="2">
        <v>42735</v>
      </c>
      <c r="N479" s="77">
        <v>0</v>
      </c>
      <c r="P479" s="77">
        <v>0</v>
      </c>
      <c r="Q479" s="78">
        <f t="shared" si="56"/>
        <v>21</v>
      </c>
      <c r="R479" s="3" t="str">
        <f t="shared" si="57"/>
        <v>S</v>
      </c>
      <c r="S479" s="77">
        <f t="shared" si="58"/>
        <v>0</v>
      </c>
      <c r="T479" s="78">
        <f t="shared" si="59"/>
        <v>30</v>
      </c>
      <c r="U479" s="77">
        <f t="shared" si="60"/>
        <v>562.38</v>
      </c>
      <c r="V479" s="77">
        <f t="shared" si="61"/>
        <v>803.4</v>
      </c>
      <c r="W479" s="78">
        <f t="shared" si="62"/>
        <v>-9</v>
      </c>
      <c r="X479" s="77">
        <f t="shared" si="63"/>
        <v>-241.02</v>
      </c>
      <c r="AH479" s="2"/>
      <c r="AQ479" s="2"/>
      <c r="AS479" s="2"/>
      <c r="AT479" s="2"/>
      <c r="BD479" s="1"/>
      <c r="BE479" s="2"/>
      <c r="BF479" s="1"/>
      <c r="BG479" s="2"/>
      <c r="BK479" s="2"/>
      <c r="BM479" s="2"/>
      <c r="BN479" s="2"/>
      <c r="BT479" s="2"/>
      <c r="BU479" s="2"/>
    </row>
    <row r="480" spans="1:73" ht="12.75">
      <c r="A480" s="3">
        <v>2016</v>
      </c>
      <c r="B480" s="3">
        <v>6187</v>
      </c>
      <c r="C480" s="1" t="s">
        <v>612</v>
      </c>
      <c r="D480" s="2">
        <v>42492</v>
      </c>
      <c r="E480" s="1" t="s">
        <v>616</v>
      </c>
      <c r="F480" s="2">
        <v>42501</v>
      </c>
      <c r="G480" s="77">
        <v>443.1</v>
      </c>
      <c r="H480" s="77">
        <v>443.1</v>
      </c>
      <c r="I480" s="77">
        <v>0</v>
      </c>
      <c r="J480" s="2">
        <v>42522</v>
      </c>
      <c r="K480" s="78">
        <v>30</v>
      </c>
      <c r="L480" s="2">
        <v>42370</v>
      </c>
      <c r="M480" s="2">
        <v>42735</v>
      </c>
      <c r="N480" s="77">
        <v>0</v>
      </c>
      <c r="P480" s="77">
        <v>0</v>
      </c>
      <c r="Q480" s="78">
        <f t="shared" si="56"/>
        <v>21</v>
      </c>
      <c r="R480" s="3" t="str">
        <f t="shared" si="57"/>
        <v>S</v>
      </c>
      <c r="S480" s="77">
        <f t="shared" si="58"/>
        <v>0</v>
      </c>
      <c r="T480" s="78">
        <f t="shared" si="59"/>
        <v>30</v>
      </c>
      <c r="U480" s="77">
        <f t="shared" si="60"/>
        <v>9305.1</v>
      </c>
      <c r="V480" s="77">
        <f t="shared" si="61"/>
        <v>13293</v>
      </c>
      <c r="W480" s="78">
        <f t="shared" si="62"/>
        <v>-9</v>
      </c>
      <c r="X480" s="77">
        <f t="shared" si="63"/>
        <v>-3987.9</v>
      </c>
      <c r="AH480" s="2"/>
      <c r="AQ480" s="2"/>
      <c r="AS480" s="2"/>
      <c r="AT480" s="2"/>
      <c r="BD480" s="1"/>
      <c r="BE480" s="2"/>
      <c r="BF480" s="1"/>
      <c r="BG480" s="2"/>
      <c r="BK480" s="2"/>
      <c r="BM480" s="2"/>
      <c r="BN480" s="2"/>
      <c r="BT480" s="2"/>
      <c r="BU480" s="2"/>
    </row>
    <row r="481" spans="1:73" ht="12.75">
      <c r="A481" s="3">
        <v>2016</v>
      </c>
      <c r="B481" s="3">
        <v>6191</v>
      </c>
      <c r="C481" s="1" t="s">
        <v>612</v>
      </c>
      <c r="D481" s="2">
        <v>42492</v>
      </c>
      <c r="E481" s="1" t="s">
        <v>617</v>
      </c>
      <c r="F481" s="2">
        <v>42501</v>
      </c>
      <c r="G481" s="77">
        <v>269.97</v>
      </c>
      <c r="H481" s="77">
        <v>269.97</v>
      </c>
      <c r="I481" s="77">
        <v>0</v>
      </c>
      <c r="J481" s="2">
        <v>42522</v>
      </c>
      <c r="K481" s="78">
        <v>30</v>
      </c>
      <c r="L481" s="2">
        <v>42370</v>
      </c>
      <c r="M481" s="2">
        <v>42735</v>
      </c>
      <c r="N481" s="77">
        <v>0</v>
      </c>
      <c r="P481" s="77">
        <v>0</v>
      </c>
      <c r="Q481" s="78">
        <f t="shared" si="56"/>
        <v>21</v>
      </c>
      <c r="R481" s="3" t="str">
        <f t="shared" si="57"/>
        <v>S</v>
      </c>
      <c r="S481" s="77">
        <f t="shared" si="58"/>
        <v>0</v>
      </c>
      <c r="T481" s="78">
        <f t="shared" si="59"/>
        <v>30</v>
      </c>
      <c r="U481" s="77">
        <f t="shared" si="60"/>
        <v>5669.37</v>
      </c>
      <c r="V481" s="77">
        <f t="shared" si="61"/>
        <v>8099.1</v>
      </c>
      <c r="W481" s="78">
        <f t="shared" si="62"/>
        <v>-9</v>
      </c>
      <c r="X481" s="77">
        <f t="shared" si="63"/>
        <v>-2429.73</v>
      </c>
      <c r="AH481" s="2"/>
      <c r="AQ481" s="2"/>
      <c r="AS481" s="2"/>
      <c r="AT481" s="2"/>
      <c r="BD481" s="1"/>
      <c r="BE481" s="2"/>
      <c r="BF481" s="1"/>
      <c r="BG481" s="2"/>
      <c r="BK481" s="2"/>
      <c r="BM481" s="2"/>
      <c r="BN481" s="2"/>
      <c r="BT481" s="2"/>
      <c r="BU481" s="2"/>
    </row>
    <row r="482" spans="1:73" ht="12.75">
      <c r="A482" s="3">
        <v>2016</v>
      </c>
      <c r="B482" s="3">
        <v>6198</v>
      </c>
      <c r="C482" s="1" t="s">
        <v>612</v>
      </c>
      <c r="D482" s="2">
        <v>42492</v>
      </c>
      <c r="E482" s="1" t="s">
        <v>618</v>
      </c>
      <c r="F482" s="2">
        <v>42501</v>
      </c>
      <c r="G482" s="77">
        <v>72.54</v>
      </c>
      <c r="H482" s="77">
        <v>72.54</v>
      </c>
      <c r="I482" s="77">
        <v>0</v>
      </c>
      <c r="J482" s="2">
        <v>42522</v>
      </c>
      <c r="K482" s="78">
        <v>30</v>
      </c>
      <c r="L482" s="2">
        <v>42370</v>
      </c>
      <c r="M482" s="2">
        <v>42735</v>
      </c>
      <c r="N482" s="77">
        <v>0</v>
      </c>
      <c r="P482" s="77">
        <v>0</v>
      </c>
      <c r="Q482" s="78">
        <f t="shared" si="56"/>
        <v>21</v>
      </c>
      <c r="R482" s="3" t="str">
        <f t="shared" si="57"/>
        <v>S</v>
      </c>
      <c r="S482" s="77">
        <f t="shared" si="58"/>
        <v>0</v>
      </c>
      <c r="T482" s="78">
        <f t="shared" si="59"/>
        <v>30</v>
      </c>
      <c r="U482" s="77">
        <f t="shared" si="60"/>
        <v>1523.34</v>
      </c>
      <c r="V482" s="77">
        <f t="shared" si="61"/>
        <v>2176.2</v>
      </c>
      <c r="W482" s="78">
        <f t="shared" si="62"/>
        <v>-9</v>
      </c>
      <c r="X482" s="77">
        <f t="shared" si="63"/>
        <v>-652.86</v>
      </c>
      <c r="AH482" s="2"/>
      <c r="AQ482" s="2"/>
      <c r="AS482" s="2"/>
      <c r="AT482" s="2"/>
      <c r="BD482" s="1"/>
      <c r="BE482" s="2"/>
      <c r="BF482" s="1"/>
      <c r="BG482" s="2"/>
      <c r="BK482" s="2"/>
      <c r="BM482" s="2"/>
      <c r="BN482" s="2"/>
      <c r="BT482" s="2"/>
      <c r="BU482" s="2"/>
    </row>
    <row r="483" spans="1:73" ht="12.75">
      <c r="A483" s="3">
        <v>2016</v>
      </c>
      <c r="B483" s="3">
        <v>6195</v>
      </c>
      <c r="C483" s="1" t="s">
        <v>612</v>
      </c>
      <c r="D483" s="2">
        <v>42492</v>
      </c>
      <c r="E483" s="1" t="s">
        <v>619</v>
      </c>
      <c r="F483" s="2">
        <v>42501</v>
      </c>
      <c r="G483" s="77">
        <v>144.28</v>
      </c>
      <c r="H483" s="77">
        <v>144.28</v>
      </c>
      <c r="I483" s="77">
        <v>0</v>
      </c>
      <c r="J483" s="2">
        <v>42522</v>
      </c>
      <c r="K483" s="78">
        <v>30</v>
      </c>
      <c r="L483" s="2">
        <v>42370</v>
      </c>
      <c r="M483" s="2">
        <v>42735</v>
      </c>
      <c r="N483" s="77">
        <v>0</v>
      </c>
      <c r="P483" s="77">
        <v>0</v>
      </c>
      <c r="Q483" s="78">
        <f t="shared" si="56"/>
        <v>21</v>
      </c>
      <c r="R483" s="3" t="str">
        <f t="shared" si="57"/>
        <v>S</v>
      </c>
      <c r="S483" s="77">
        <f t="shared" si="58"/>
        <v>0</v>
      </c>
      <c r="T483" s="78">
        <f t="shared" si="59"/>
        <v>30</v>
      </c>
      <c r="U483" s="77">
        <f t="shared" si="60"/>
        <v>3029.88</v>
      </c>
      <c r="V483" s="77">
        <f t="shared" si="61"/>
        <v>4328.4</v>
      </c>
      <c r="W483" s="78">
        <f t="shared" si="62"/>
        <v>-9</v>
      </c>
      <c r="X483" s="77">
        <f t="shared" si="63"/>
        <v>-1298.52</v>
      </c>
      <c r="AH483" s="2"/>
      <c r="AQ483" s="2"/>
      <c r="AS483" s="2"/>
      <c r="AT483" s="2"/>
      <c r="BD483" s="1"/>
      <c r="BE483" s="2"/>
      <c r="BF483" s="1"/>
      <c r="BG483" s="2"/>
      <c r="BK483" s="2"/>
      <c r="BM483" s="2"/>
      <c r="BN483" s="2"/>
      <c r="BT483" s="2"/>
      <c r="BU483" s="2"/>
    </row>
    <row r="484" spans="1:73" ht="12.75">
      <c r="A484" s="3">
        <v>2016</v>
      </c>
      <c r="B484" s="3">
        <v>6215</v>
      </c>
      <c r="C484" s="1" t="s">
        <v>612</v>
      </c>
      <c r="D484" s="2">
        <v>42492</v>
      </c>
      <c r="E484" s="1" t="s">
        <v>620</v>
      </c>
      <c r="F484" s="2">
        <v>42502</v>
      </c>
      <c r="G484" s="77">
        <v>144.28</v>
      </c>
      <c r="H484" s="77">
        <v>144.28</v>
      </c>
      <c r="I484" s="77">
        <v>0</v>
      </c>
      <c r="J484" s="2">
        <v>42522</v>
      </c>
      <c r="K484" s="78">
        <v>30</v>
      </c>
      <c r="L484" s="2">
        <v>42370</v>
      </c>
      <c r="M484" s="2">
        <v>42735</v>
      </c>
      <c r="N484" s="77">
        <v>0</v>
      </c>
      <c r="P484" s="77">
        <v>0</v>
      </c>
      <c r="Q484" s="78">
        <f t="shared" si="56"/>
        <v>20</v>
      </c>
      <c r="R484" s="3" t="str">
        <f t="shared" si="57"/>
        <v>S</v>
      </c>
      <c r="S484" s="77">
        <f t="shared" si="58"/>
        <v>0</v>
      </c>
      <c r="T484" s="78">
        <f t="shared" si="59"/>
        <v>30</v>
      </c>
      <c r="U484" s="77">
        <f t="shared" si="60"/>
        <v>2885.6</v>
      </c>
      <c r="V484" s="77">
        <f t="shared" si="61"/>
        <v>4328.4</v>
      </c>
      <c r="W484" s="78">
        <f t="shared" si="62"/>
        <v>-10</v>
      </c>
      <c r="X484" s="77">
        <f t="shared" si="63"/>
        <v>-1442.8</v>
      </c>
      <c r="AH484" s="2"/>
      <c r="AQ484" s="2"/>
      <c r="AS484" s="2"/>
      <c r="AT484" s="2"/>
      <c r="BD484" s="1"/>
      <c r="BE484" s="2"/>
      <c r="BF484" s="1"/>
      <c r="BG484" s="2"/>
      <c r="BK484" s="2"/>
      <c r="BM484" s="2"/>
      <c r="BN484" s="2"/>
      <c r="BT484" s="2"/>
      <c r="BU484" s="2"/>
    </row>
    <row r="485" spans="1:73" ht="12.75">
      <c r="A485" s="3">
        <v>2016</v>
      </c>
      <c r="B485" s="3">
        <v>6214</v>
      </c>
      <c r="C485" s="1" t="s">
        <v>612</v>
      </c>
      <c r="D485" s="2">
        <v>42492</v>
      </c>
      <c r="E485" s="1" t="s">
        <v>621</v>
      </c>
      <c r="F485" s="2">
        <v>42502</v>
      </c>
      <c r="G485" s="77">
        <v>66.97</v>
      </c>
      <c r="H485" s="77">
        <v>66.97</v>
      </c>
      <c r="I485" s="77">
        <v>0</v>
      </c>
      <c r="J485" s="2">
        <v>42522</v>
      </c>
      <c r="K485" s="78">
        <v>30</v>
      </c>
      <c r="L485" s="2">
        <v>42370</v>
      </c>
      <c r="M485" s="2">
        <v>42735</v>
      </c>
      <c r="N485" s="77">
        <v>0</v>
      </c>
      <c r="P485" s="77">
        <v>0</v>
      </c>
      <c r="Q485" s="78">
        <f t="shared" si="56"/>
        <v>20</v>
      </c>
      <c r="R485" s="3" t="str">
        <f t="shared" si="57"/>
        <v>S</v>
      </c>
      <c r="S485" s="77">
        <f t="shared" si="58"/>
        <v>0</v>
      </c>
      <c r="T485" s="78">
        <f t="shared" si="59"/>
        <v>30</v>
      </c>
      <c r="U485" s="77">
        <f t="shared" si="60"/>
        <v>1339.4</v>
      </c>
      <c r="V485" s="77">
        <f t="shared" si="61"/>
        <v>2009.1</v>
      </c>
      <c r="W485" s="78">
        <f t="shared" si="62"/>
        <v>-10</v>
      </c>
      <c r="X485" s="77">
        <f t="shared" si="63"/>
        <v>-669.7</v>
      </c>
      <c r="AH485" s="2"/>
      <c r="AQ485" s="2"/>
      <c r="AS485" s="2"/>
      <c r="AT485" s="2"/>
      <c r="BD485" s="1"/>
      <c r="BE485" s="2"/>
      <c r="BF485" s="1"/>
      <c r="BG485" s="2"/>
      <c r="BK485" s="2"/>
      <c r="BM485" s="2"/>
      <c r="BN485" s="2"/>
      <c r="BT485" s="2"/>
      <c r="BU485" s="2"/>
    </row>
    <row r="486" spans="1:73" ht="12.75">
      <c r="A486" s="3">
        <v>2016</v>
      </c>
      <c r="B486" s="3">
        <v>6212</v>
      </c>
      <c r="C486" s="1" t="s">
        <v>612</v>
      </c>
      <c r="D486" s="2">
        <v>42492</v>
      </c>
      <c r="E486" s="1" t="s">
        <v>622</v>
      </c>
      <c r="F486" s="2">
        <v>42502</v>
      </c>
      <c r="G486" s="77">
        <v>99.75</v>
      </c>
      <c r="H486" s="77">
        <v>99.75</v>
      </c>
      <c r="I486" s="77">
        <v>0</v>
      </c>
      <c r="J486" s="2">
        <v>42522</v>
      </c>
      <c r="K486" s="78">
        <v>30</v>
      </c>
      <c r="L486" s="2">
        <v>42370</v>
      </c>
      <c r="M486" s="2">
        <v>42735</v>
      </c>
      <c r="N486" s="77">
        <v>0</v>
      </c>
      <c r="P486" s="77">
        <v>0</v>
      </c>
      <c r="Q486" s="78">
        <f t="shared" si="56"/>
        <v>20</v>
      </c>
      <c r="R486" s="3" t="str">
        <f t="shared" si="57"/>
        <v>S</v>
      </c>
      <c r="S486" s="77">
        <f t="shared" si="58"/>
        <v>0</v>
      </c>
      <c r="T486" s="78">
        <f t="shared" si="59"/>
        <v>30</v>
      </c>
      <c r="U486" s="77">
        <f t="shared" si="60"/>
        <v>1995</v>
      </c>
      <c r="V486" s="77">
        <f t="shared" si="61"/>
        <v>2992.5</v>
      </c>
      <c r="W486" s="78">
        <f t="shared" si="62"/>
        <v>-10</v>
      </c>
      <c r="X486" s="77">
        <f t="shared" si="63"/>
        <v>-997.5</v>
      </c>
      <c r="AH486" s="2"/>
      <c r="AQ486" s="2"/>
      <c r="AS486" s="2"/>
      <c r="AT486" s="2"/>
      <c r="BD486" s="1"/>
      <c r="BE486" s="2"/>
      <c r="BF486" s="1"/>
      <c r="BG486" s="2"/>
      <c r="BK486" s="2"/>
      <c r="BM486" s="2"/>
      <c r="BN486" s="2"/>
      <c r="BT486" s="2"/>
      <c r="BU486" s="2"/>
    </row>
    <row r="487" spans="1:73" ht="12.75">
      <c r="A487" s="3">
        <v>2016</v>
      </c>
      <c r="B487" s="3">
        <v>6194</v>
      </c>
      <c r="C487" s="1" t="s">
        <v>612</v>
      </c>
      <c r="D487" s="2">
        <v>42492</v>
      </c>
      <c r="E487" s="1" t="s">
        <v>623</v>
      </c>
      <c r="F487" s="2">
        <v>42501</v>
      </c>
      <c r="G487" s="77">
        <v>326.75</v>
      </c>
      <c r="H487" s="77">
        <v>326.75</v>
      </c>
      <c r="I487" s="77">
        <v>0</v>
      </c>
      <c r="J487" s="2">
        <v>42522</v>
      </c>
      <c r="K487" s="78">
        <v>30</v>
      </c>
      <c r="L487" s="2">
        <v>42370</v>
      </c>
      <c r="M487" s="2">
        <v>42735</v>
      </c>
      <c r="N487" s="77">
        <v>0</v>
      </c>
      <c r="P487" s="77">
        <v>0</v>
      </c>
      <c r="Q487" s="78">
        <f t="shared" si="56"/>
        <v>21</v>
      </c>
      <c r="R487" s="3" t="str">
        <f t="shared" si="57"/>
        <v>S</v>
      </c>
      <c r="S487" s="77">
        <f t="shared" si="58"/>
        <v>0</v>
      </c>
      <c r="T487" s="78">
        <f t="shared" si="59"/>
        <v>30</v>
      </c>
      <c r="U487" s="77">
        <f t="shared" si="60"/>
        <v>6861.75</v>
      </c>
      <c r="V487" s="77">
        <f t="shared" si="61"/>
        <v>9802.5</v>
      </c>
      <c r="W487" s="78">
        <f t="shared" si="62"/>
        <v>-9</v>
      </c>
      <c r="X487" s="77">
        <f t="shared" si="63"/>
        <v>-2940.75</v>
      </c>
      <c r="AH487" s="2"/>
      <c r="AQ487" s="2"/>
      <c r="AS487" s="2"/>
      <c r="AT487" s="2"/>
      <c r="BD487" s="1"/>
      <c r="BE487" s="2"/>
      <c r="BF487" s="1"/>
      <c r="BG487" s="2"/>
      <c r="BK487" s="2"/>
      <c r="BM487" s="2"/>
      <c r="BN487" s="2"/>
      <c r="BT487" s="2"/>
      <c r="BU487" s="2"/>
    </row>
    <row r="488" spans="1:73" ht="12.75">
      <c r="A488" s="3">
        <v>2016</v>
      </c>
      <c r="B488" s="3">
        <v>6192</v>
      </c>
      <c r="C488" s="1" t="s">
        <v>612</v>
      </c>
      <c r="D488" s="2">
        <v>42492</v>
      </c>
      <c r="E488" s="1" t="s">
        <v>624</v>
      </c>
      <c r="F488" s="2">
        <v>42501</v>
      </c>
      <c r="G488" s="77">
        <v>410.28</v>
      </c>
      <c r="H488" s="77">
        <v>410.28</v>
      </c>
      <c r="I488" s="77">
        <v>0</v>
      </c>
      <c r="J488" s="2">
        <v>42522</v>
      </c>
      <c r="K488" s="78">
        <v>30</v>
      </c>
      <c r="L488" s="2">
        <v>42370</v>
      </c>
      <c r="M488" s="2">
        <v>42735</v>
      </c>
      <c r="N488" s="77">
        <v>0</v>
      </c>
      <c r="P488" s="77">
        <v>0</v>
      </c>
      <c r="Q488" s="78">
        <f t="shared" si="56"/>
        <v>21</v>
      </c>
      <c r="R488" s="3" t="str">
        <f t="shared" si="57"/>
        <v>S</v>
      </c>
      <c r="S488" s="77">
        <f t="shared" si="58"/>
        <v>0</v>
      </c>
      <c r="T488" s="78">
        <f t="shared" si="59"/>
        <v>30</v>
      </c>
      <c r="U488" s="77">
        <f t="shared" si="60"/>
        <v>8615.88</v>
      </c>
      <c r="V488" s="77">
        <f t="shared" si="61"/>
        <v>12308.4</v>
      </c>
      <c r="W488" s="78">
        <f t="shared" si="62"/>
        <v>-9</v>
      </c>
      <c r="X488" s="77">
        <f t="shared" si="63"/>
        <v>-3692.52</v>
      </c>
      <c r="AH488" s="2"/>
      <c r="AQ488" s="2"/>
      <c r="AS488" s="2"/>
      <c r="AT488" s="2"/>
      <c r="BD488" s="1"/>
      <c r="BE488" s="2"/>
      <c r="BF488" s="1"/>
      <c r="BG488" s="2"/>
      <c r="BK488" s="2"/>
      <c r="BM488" s="2"/>
      <c r="BN488" s="2"/>
      <c r="BT488" s="2"/>
      <c r="BU488" s="2"/>
    </row>
    <row r="489" spans="1:73" ht="12.75">
      <c r="A489" s="3">
        <v>2016</v>
      </c>
      <c r="B489" s="3">
        <v>6220</v>
      </c>
      <c r="C489" s="1" t="s">
        <v>612</v>
      </c>
      <c r="D489" s="2">
        <v>42492</v>
      </c>
      <c r="E489" s="1" t="s">
        <v>625</v>
      </c>
      <c r="F489" s="2">
        <v>42502</v>
      </c>
      <c r="G489" s="77">
        <v>144.28</v>
      </c>
      <c r="H489" s="77">
        <v>144.28</v>
      </c>
      <c r="I489" s="77">
        <v>0</v>
      </c>
      <c r="J489" s="2">
        <v>42522</v>
      </c>
      <c r="K489" s="78">
        <v>30</v>
      </c>
      <c r="L489" s="2">
        <v>42370</v>
      </c>
      <c r="M489" s="2">
        <v>42735</v>
      </c>
      <c r="N489" s="77">
        <v>0</v>
      </c>
      <c r="P489" s="77">
        <v>0</v>
      </c>
      <c r="Q489" s="78">
        <f t="shared" si="56"/>
        <v>20</v>
      </c>
      <c r="R489" s="3" t="str">
        <f t="shared" si="57"/>
        <v>S</v>
      </c>
      <c r="S489" s="77">
        <f t="shared" si="58"/>
        <v>0</v>
      </c>
      <c r="T489" s="78">
        <f t="shared" si="59"/>
        <v>30</v>
      </c>
      <c r="U489" s="77">
        <f t="shared" si="60"/>
        <v>2885.6</v>
      </c>
      <c r="V489" s="77">
        <f t="shared" si="61"/>
        <v>4328.4</v>
      </c>
      <c r="W489" s="78">
        <f t="shared" si="62"/>
        <v>-10</v>
      </c>
      <c r="X489" s="77">
        <f t="shared" si="63"/>
        <v>-1442.8</v>
      </c>
      <c r="AH489" s="2"/>
      <c r="AQ489" s="2"/>
      <c r="AS489" s="2"/>
      <c r="AT489" s="2"/>
      <c r="BD489" s="1"/>
      <c r="BE489" s="2"/>
      <c r="BF489" s="1"/>
      <c r="BG489" s="2"/>
      <c r="BK489" s="2"/>
      <c r="BM489" s="2"/>
      <c r="BN489" s="2"/>
      <c r="BT489" s="2"/>
      <c r="BU489" s="2"/>
    </row>
    <row r="490" spans="1:73" ht="12.75">
      <c r="A490" s="3">
        <v>2016</v>
      </c>
      <c r="B490" s="3">
        <v>6213</v>
      </c>
      <c r="C490" s="1" t="s">
        <v>612</v>
      </c>
      <c r="D490" s="2">
        <v>42492</v>
      </c>
      <c r="E490" s="1" t="s">
        <v>626</v>
      </c>
      <c r="F490" s="2">
        <v>42502</v>
      </c>
      <c r="G490" s="77">
        <v>29.49</v>
      </c>
      <c r="H490" s="77">
        <v>29.49</v>
      </c>
      <c r="I490" s="77">
        <v>0</v>
      </c>
      <c r="J490" s="2">
        <v>42522</v>
      </c>
      <c r="K490" s="78">
        <v>30</v>
      </c>
      <c r="L490" s="2">
        <v>42370</v>
      </c>
      <c r="M490" s="2">
        <v>42735</v>
      </c>
      <c r="N490" s="77">
        <v>0</v>
      </c>
      <c r="P490" s="77">
        <v>0</v>
      </c>
      <c r="Q490" s="78">
        <f t="shared" si="56"/>
        <v>20</v>
      </c>
      <c r="R490" s="3" t="str">
        <f t="shared" si="57"/>
        <v>S</v>
      </c>
      <c r="S490" s="77">
        <f t="shared" si="58"/>
        <v>0</v>
      </c>
      <c r="T490" s="78">
        <f t="shared" si="59"/>
        <v>30</v>
      </c>
      <c r="U490" s="77">
        <f t="shared" si="60"/>
        <v>589.8</v>
      </c>
      <c r="V490" s="77">
        <f t="shared" si="61"/>
        <v>884.7</v>
      </c>
      <c r="W490" s="78">
        <f t="shared" si="62"/>
        <v>-10</v>
      </c>
      <c r="X490" s="77">
        <f t="shared" si="63"/>
        <v>-294.9</v>
      </c>
      <c r="AH490" s="2"/>
      <c r="AQ490" s="2"/>
      <c r="AS490" s="2"/>
      <c r="AT490" s="2"/>
      <c r="BD490" s="1"/>
      <c r="BE490" s="2"/>
      <c r="BF490" s="1"/>
      <c r="BG490" s="2"/>
      <c r="BK490" s="2"/>
      <c r="BM490" s="2"/>
      <c r="BN490" s="2"/>
      <c r="BT490" s="2"/>
      <c r="BU490" s="2"/>
    </row>
    <row r="491" spans="1:73" ht="12.75">
      <c r="A491" s="3">
        <v>2016</v>
      </c>
      <c r="B491" s="3">
        <v>6221</v>
      </c>
      <c r="C491" s="1" t="s">
        <v>612</v>
      </c>
      <c r="D491" s="2">
        <v>42492</v>
      </c>
      <c r="E491" s="1" t="s">
        <v>627</v>
      </c>
      <c r="F491" s="2">
        <v>42502</v>
      </c>
      <c r="G491" s="77">
        <v>88.63</v>
      </c>
      <c r="H491" s="77">
        <v>88.63</v>
      </c>
      <c r="I491" s="77">
        <v>0</v>
      </c>
      <c r="J491" s="2">
        <v>42522</v>
      </c>
      <c r="K491" s="78">
        <v>30</v>
      </c>
      <c r="L491" s="2">
        <v>42370</v>
      </c>
      <c r="M491" s="2">
        <v>42735</v>
      </c>
      <c r="N491" s="77">
        <v>0</v>
      </c>
      <c r="P491" s="77">
        <v>0</v>
      </c>
      <c r="Q491" s="78">
        <f t="shared" si="56"/>
        <v>20</v>
      </c>
      <c r="R491" s="3" t="str">
        <f t="shared" si="57"/>
        <v>S</v>
      </c>
      <c r="S491" s="77">
        <f t="shared" si="58"/>
        <v>0</v>
      </c>
      <c r="T491" s="78">
        <f t="shared" si="59"/>
        <v>30</v>
      </c>
      <c r="U491" s="77">
        <f t="shared" si="60"/>
        <v>1772.6</v>
      </c>
      <c r="V491" s="77">
        <f t="shared" si="61"/>
        <v>2658.9</v>
      </c>
      <c r="W491" s="78">
        <f t="shared" si="62"/>
        <v>-10</v>
      </c>
      <c r="X491" s="77">
        <f t="shared" si="63"/>
        <v>-886.3</v>
      </c>
      <c r="AH491" s="2"/>
      <c r="AQ491" s="2"/>
      <c r="AS491" s="2"/>
      <c r="AT491" s="2"/>
      <c r="BD491" s="1"/>
      <c r="BE491" s="2"/>
      <c r="BF491" s="1"/>
      <c r="BG491" s="2"/>
      <c r="BK491" s="2"/>
      <c r="BM491" s="2"/>
      <c r="BN491" s="2"/>
      <c r="BT491" s="2"/>
      <c r="BU491" s="2"/>
    </row>
    <row r="492" spans="1:73" ht="12.75">
      <c r="A492" s="3">
        <v>2016</v>
      </c>
      <c r="B492" s="3">
        <v>6208</v>
      </c>
      <c r="C492" s="1" t="s">
        <v>612</v>
      </c>
      <c r="D492" s="2">
        <v>42492</v>
      </c>
      <c r="E492" s="1" t="s">
        <v>628</v>
      </c>
      <c r="F492" s="2">
        <v>42502</v>
      </c>
      <c r="G492" s="77">
        <v>720.42</v>
      </c>
      <c r="H492" s="77">
        <v>720.42</v>
      </c>
      <c r="I492" s="77">
        <v>0</v>
      </c>
      <c r="J492" s="2">
        <v>42522</v>
      </c>
      <c r="K492" s="78">
        <v>30</v>
      </c>
      <c r="L492" s="2">
        <v>42370</v>
      </c>
      <c r="M492" s="2">
        <v>42735</v>
      </c>
      <c r="N492" s="77">
        <v>0</v>
      </c>
      <c r="P492" s="77">
        <v>0</v>
      </c>
      <c r="Q492" s="78">
        <f t="shared" si="56"/>
        <v>20</v>
      </c>
      <c r="R492" s="3" t="str">
        <f t="shared" si="57"/>
        <v>S</v>
      </c>
      <c r="S492" s="77">
        <f t="shared" si="58"/>
        <v>0</v>
      </c>
      <c r="T492" s="78">
        <f t="shared" si="59"/>
        <v>30</v>
      </c>
      <c r="U492" s="77">
        <f t="shared" si="60"/>
        <v>14408.4</v>
      </c>
      <c r="V492" s="77">
        <f t="shared" si="61"/>
        <v>21612.6</v>
      </c>
      <c r="W492" s="78">
        <f t="shared" si="62"/>
        <v>-10</v>
      </c>
      <c r="X492" s="77">
        <f t="shared" si="63"/>
        <v>-7204.2</v>
      </c>
      <c r="AH492" s="2"/>
      <c r="AQ492" s="2"/>
      <c r="AS492" s="2"/>
      <c r="AT492" s="2"/>
      <c r="BD492" s="1"/>
      <c r="BE492" s="2"/>
      <c r="BF492" s="1"/>
      <c r="BG492" s="2"/>
      <c r="BK492" s="2"/>
      <c r="BM492" s="2"/>
      <c r="BN492" s="2"/>
      <c r="BT492" s="2"/>
      <c r="BU492" s="2"/>
    </row>
    <row r="493" spans="1:73" ht="12.75">
      <c r="A493" s="3">
        <v>2016</v>
      </c>
      <c r="B493" s="3">
        <v>6197</v>
      </c>
      <c r="C493" s="1" t="s">
        <v>612</v>
      </c>
      <c r="D493" s="2">
        <v>42492</v>
      </c>
      <c r="E493" s="1" t="s">
        <v>629</v>
      </c>
      <c r="F493" s="2">
        <v>42501</v>
      </c>
      <c r="G493" s="77">
        <v>144.27</v>
      </c>
      <c r="H493" s="77">
        <v>144.27</v>
      </c>
      <c r="I493" s="77">
        <v>0</v>
      </c>
      <c r="J493" s="2">
        <v>42522</v>
      </c>
      <c r="K493" s="78">
        <v>30</v>
      </c>
      <c r="L493" s="2">
        <v>42370</v>
      </c>
      <c r="M493" s="2">
        <v>42735</v>
      </c>
      <c r="N493" s="77">
        <v>0</v>
      </c>
      <c r="P493" s="77">
        <v>0</v>
      </c>
      <c r="Q493" s="78">
        <f t="shared" si="56"/>
        <v>21</v>
      </c>
      <c r="R493" s="3" t="str">
        <f t="shared" si="57"/>
        <v>S</v>
      </c>
      <c r="S493" s="77">
        <f t="shared" si="58"/>
        <v>0</v>
      </c>
      <c r="T493" s="78">
        <f t="shared" si="59"/>
        <v>30</v>
      </c>
      <c r="U493" s="77">
        <f t="shared" si="60"/>
        <v>3029.67</v>
      </c>
      <c r="V493" s="77">
        <f t="shared" si="61"/>
        <v>4328.1</v>
      </c>
      <c r="W493" s="78">
        <f t="shared" si="62"/>
        <v>-9</v>
      </c>
      <c r="X493" s="77">
        <f t="shared" si="63"/>
        <v>-1298.43</v>
      </c>
      <c r="AH493" s="2"/>
      <c r="AQ493" s="2"/>
      <c r="AS493" s="2"/>
      <c r="AT493" s="2"/>
      <c r="BD493" s="1"/>
      <c r="BE493" s="2"/>
      <c r="BF493" s="1"/>
      <c r="BG493" s="2"/>
      <c r="BK493" s="2"/>
      <c r="BM493" s="2"/>
      <c r="BN493" s="2"/>
      <c r="BT493" s="2"/>
      <c r="BU493" s="2"/>
    </row>
    <row r="494" spans="1:73" ht="12.75">
      <c r="A494" s="3">
        <v>2016</v>
      </c>
      <c r="B494" s="3">
        <v>6209</v>
      </c>
      <c r="C494" s="1" t="s">
        <v>612</v>
      </c>
      <c r="D494" s="2">
        <v>42492</v>
      </c>
      <c r="E494" s="1" t="s">
        <v>630</v>
      </c>
      <c r="F494" s="2">
        <v>42502</v>
      </c>
      <c r="G494" s="77">
        <v>279.07</v>
      </c>
      <c r="H494" s="77">
        <v>279.07</v>
      </c>
      <c r="I494" s="77">
        <v>0</v>
      </c>
      <c r="J494" s="2">
        <v>42522</v>
      </c>
      <c r="K494" s="78">
        <v>30</v>
      </c>
      <c r="L494" s="2">
        <v>42370</v>
      </c>
      <c r="M494" s="2">
        <v>42735</v>
      </c>
      <c r="N494" s="77">
        <v>0</v>
      </c>
      <c r="P494" s="77">
        <v>0</v>
      </c>
      <c r="Q494" s="78">
        <f t="shared" si="56"/>
        <v>20</v>
      </c>
      <c r="R494" s="3" t="str">
        <f t="shared" si="57"/>
        <v>S</v>
      </c>
      <c r="S494" s="77">
        <f t="shared" si="58"/>
        <v>0</v>
      </c>
      <c r="T494" s="78">
        <f t="shared" si="59"/>
        <v>30</v>
      </c>
      <c r="U494" s="77">
        <f t="shared" si="60"/>
        <v>5581.4</v>
      </c>
      <c r="V494" s="77">
        <f t="shared" si="61"/>
        <v>8372.1</v>
      </c>
      <c r="W494" s="78">
        <f t="shared" si="62"/>
        <v>-10</v>
      </c>
      <c r="X494" s="77">
        <f t="shared" si="63"/>
        <v>-2790.7</v>
      </c>
      <c r="AH494" s="2"/>
      <c r="AQ494" s="2"/>
      <c r="AS494" s="2"/>
      <c r="AT494" s="2"/>
      <c r="BD494" s="1"/>
      <c r="BE494" s="2"/>
      <c r="BF494" s="1"/>
      <c r="BG494" s="2"/>
      <c r="BK494" s="2"/>
      <c r="BM494" s="2"/>
      <c r="BN494" s="2"/>
      <c r="BT494" s="2"/>
      <c r="BU494" s="2"/>
    </row>
    <row r="495" spans="1:73" ht="12.75">
      <c r="A495" s="3">
        <v>2016</v>
      </c>
      <c r="B495" s="3">
        <v>6216</v>
      </c>
      <c r="C495" s="1" t="s">
        <v>612</v>
      </c>
      <c r="D495" s="2">
        <v>42492</v>
      </c>
      <c r="E495" s="1" t="s">
        <v>631</v>
      </c>
      <c r="F495" s="2">
        <v>42502</v>
      </c>
      <c r="G495" s="77">
        <v>29.35</v>
      </c>
      <c r="H495" s="77">
        <v>29.35</v>
      </c>
      <c r="I495" s="77">
        <v>0</v>
      </c>
      <c r="J495" s="2">
        <v>42522</v>
      </c>
      <c r="K495" s="78">
        <v>30</v>
      </c>
      <c r="L495" s="2">
        <v>42370</v>
      </c>
      <c r="M495" s="2">
        <v>42735</v>
      </c>
      <c r="N495" s="77">
        <v>0</v>
      </c>
      <c r="P495" s="77">
        <v>0</v>
      </c>
      <c r="Q495" s="78">
        <f t="shared" si="56"/>
        <v>20</v>
      </c>
      <c r="R495" s="3" t="str">
        <f t="shared" si="57"/>
        <v>S</v>
      </c>
      <c r="S495" s="77">
        <f t="shared" si="58"/>
        <v>0</v>
      </c>
      <c r="T495" s="78">
        <f t="shared" si="59"/>
        <v>30</v>
      </c>
      <c r="U495" s="77">
        <f t="shared" si="60"/>
        <v>587</v>
      </c>
      <c r="V495" s="77">
        <f t="shared" si="61"/>
        <v>880.5</v>
      </c>
      <c r="W495" s="78">
        <f t="shared" si="62"/>
        <v>-10</v>
      </c>
      <c r="X495" s="77">
        <f t="shared" si="63"/>
        <v>-293.5</v>
      </c>
      <c r="AH495" s="2"/>
      <c r="AQ495" s="2"/>
      <c r="AS495" s="2"/>
      <c r="AT495" s="2"/>
      <c r="BD495" s="1"/>
      <c r="BE495" s="2"/>
      <c r="BF495" s="1"/>
      <c r="BG495" s="2"/>
      <c r="BK495" s="2"/>
      <c r="BM495" s="2"/>
      <c r="BN495" s="2"/>
      <c r="BT495" s="2"/>
      <c r="BU495" s="2"/>
    </row>
    <row r="496" spans="1:73" ht="12.75">
      <c r="A496" s="3">
        <v>2016</v>
      </c>
      <c r="B496" s="3">
        <v>6199</v>
      </c>
      <c r="C496" s="1" t="s">
        <v>612</v>
      </c>
      <c r="D496" s="2">
        <v>42492</v>
      </c>
      <c r="E496" s="1" t="s">
        <v>632</v>
      </c>
      <c r="F496" s="2">
        <v>42501</v>
      </c>
      <c r="G496" s="77">
        <v>0.59</v>
      </c>
      <c r="H496" s="77">
        <v>0.59</v>
      </c>
      <c r="I496" s="77">
        <v>0</v>
      </c>
      <c r="J496" s="2">
        <v>42522</v>
      </c>
      <c r="K496" s="78">
        <v>30</v>
      </c>
      <c r="L496" s="2">
        <v>42370</v>
      </c>
      <c r="M496" s="2">
        <v>42735</v>
      </c>
      <c r="N496" s="77">
        <v>0</v>
      </c>
      <c r="P496" s="77">
        <v>0</v>
      </c>
      <c r="Q496" s="78">
        <f t="shared" si="56"/>
        <v>21</v>
      </c>
      <c r="R496" s="3" t="str">
        <f t="shared" si="57"/>
        <v>S</v>
      </c>
      <c r="S496" s="77">
        <f t="shared" si="58"/>
        <v>0</v>
      </c>
      <c r="T496" s="78">
        <f t="shared" si="59"/>
        <v>30</v>
      </c>
      <c r="U496" s="77">
        <f t="shared" si="60"/>
        <v>12.39</v>
      </c>
      <c r="V496" s="77">
        <f t="shared" si="61"/>
        <v>17.7</v>
      </c>
      <c r="W496" s="78">
        <f t="shared" si="62"/>
        <v>-9</v>
      </c>
      <c r="X496" s="77">
        <f t="shared" si="63"/>
        <v>-5.31</v>
      </c>
      <c r="AH496" s="2"/>
      <c r="AQ496" s="2"/>
      <c r="AS496" s="2"/>
      <c r="AT496" s="2"/>
      <c r="BD496" s="1"/>
      <c r="BE496" s="2"/>
      <c r="BF496" s="1"/>
      <c r="BG496" s="2"/>
      <c r="BK496" s="2"/>
      <c r="BM496" s="2"/>
      <c r="BN496" s="2"/>
      <c r="BT496" s="2"/>
      <c r="BU496" s="2"/>
    </row>
    <row r="497" spans="1:73" ht="12.75">
      <c r="A497" s="3">
        <v>2016</v>
      </c>
      <c r="B497" s="3">
        <v>6219</v>
      </c>
      <c r="C497" s="1" t="s">
        <v>612</v>
      </c>
      <c r="D497" s="2">
        <v>42492</v>
      </c>
      <c r="E497" s="1" t="s">
        <v>633</v>
      </c>
      <c r="F497" s="2">
        <v>42502</v>
      </c>
      <c r="G497" s="77">
        <v>54.19</v>
      </c>
      <c r="H497" s="77">
        <v>54.19</v>
      </c>
      <c r="I497" s="77">
        <v>0</v>
      </c>
      <c r="J497" s="2">
        <v>42522</v>
      </c>
      <c r="K497" s="78">
        <v>30</v>
      </c>
      <c r="L497" s="2">
        <v>42370</v>
      </c>
      <c r="M497" s="2">
        <v>42735</v>
      </c>
      <c r="N497" s="77">
        <v>0</v>
      </c>
      <c r="P497" s="77">
        <v>0</v>
      </c>
      <c r="Q497" s="78">
        <f t="shared" si="56"/>
        <v>20</v>
      </c>
      <c r="R497" s="3" t="str">
        <f t="shared" si="57"/>
        <v>S</v>
      </c>
      <c r="S497" s="77">
        <f t="shared" si="58"/>
        <v>0</v>
      </c>
      <c r="T497" s="78">
        <f t="shared" si="59"/>
        <v>30</v>
      </c>
      <c r="U497" s="77">
        <f t="shared" si="60"/>
        <v>1083.8</v>
      </c>
      <c r="V497" s="77">
        <f t="shared" si="61"/>
        <v>1625.7</v>
      </c>
      <c r="W497" s="78">
        <f t="shared" si="62"/>
        <v>-10</v>
      </c>
      <c r="X497" s="77">
        <f t="shared" si="63"/>
        <v>-541.9</v>
      </c>
      <c r="AH497" s="2"/>
      <c r="AQ497" s="2"/>
      <c r="AS497" s="2"/>
      <c r="AT497" s="2"/>
      <c r="BD497" s="1"/>
      <c r="BE497" s="2"/>
      <c r="BF497" s="1"/>
      <c r="BG497" s="2"/>
      <c r="BK497" s="2"/>
      <c r="BM497" s="2"/>
      <c r="BN497" s="2"/>
      <c r="BT497" s="2"/>
      <c r="BU497" s="2"/>
    </row>
    <row r="498" spans="1:73" ht="12.75">
      <c r="A498" s="3">
        <v>2016</v>
      </c>
      <c r="B498" s="3">
        <v>6218</v>
      </c>
      <c r="C498" s="1" t="s">
        <v>612</v>
      </c>
      <c r="D498" s="2">
        <v>42492</v>
      </c>
      <c r="E498" s="1" t="s">
        <v>634</v>
      </c>
      <c r="F498" s="2">
        <v>42502</v>
      </c>
      <c r="G498" s="77">
        <v>92.8</v>
      </c>
      <c r="H498" s="77">
        <v>92.8</v>
      </c>
      <c r="I498" s="77">
        <v>0</v>
      </c>
      <c r="J498" s="2">
        <v>42522</v>
      </c>
      <c r="K498" s="78">
        <v>30</v>
      </c>
      <c r="L498" s="2">
        <v>42370</v>
      </c>
      <c r="M498" s="2">
        <v>42735</v>
      </c>
      <c r="N498" s="77">
        <v>0</v>
      </c>
      <c r="P498" s="77">
        <v>0</v>
      </c>
      <c r="Q498" s="78">
        <f t="shared" si="56"/>
        <v>20</v>
      </c>
      <c r="R498" s="3" t="str">
        <f t="shared" si="57"/>
        <v>S</v>
      </c>
      <c r="S498" s="77">
        <f t="shared" si="58"/>
        <v>0</v>
      </c>
      <c r="T498" s="78">
        <f t="shared" si="59"/>
        <v>30</v>
      </c>
      <c r="U498" s="77">
        <f t="shared" si="60"/>
        <v>1856</v>
      </c>
      <c r="V498" s="77">
        <f t="shared" si="61"/>
        <v>2784</v>
      </c>
      <c r="W498" s="78">
        <f t="shared" si="62"/>
        <v>-10</v>
      </c>
      <c r="X498" s="77">
        <f t="shared" si="63"/>
        <v>-928</v>
      </c>
      <c r="AH498" s="2"/>
      <c r="AQ498" s="2"/>
      <c r="AS498" s="2"/>
      <c r="AT498" s="2"/>
      <c r="BD498" s="1"/>
      <c r="BE498" s="2"/>
      <c r="BF498" s="1"/>
      <c r="BG498" s="2"/>
      <c r="BK498" s="2"/>
      <c r="BM498" s="2"/>
      <c r="BN498" s="2"/>
      <c r="BT498" s="2"/>
      <c r="BU498" s="2"/>
    </row>
    <row r="499" spans="1:73" ht="12.75">
      <c r="A499" s="3">
        <v>2016</v>
      </c>
      <c r="B499" s="3">
        <v>6217</v>
      </c>
      <c r="C499" s="1" t="s">
        <v>612</v>
      </c>
      <c r="D499" s="2">
        <v>42492</v>
      </c>
      <c r="E499" s="1" t="s">
        <v>635</v>
      </c>
      <c r="F499" s="2">
        <v>42502</v>
      </c>
      <c r="G499" s="77">
        <v>31.36</v>
      </c>
      <c r="H499" s="77">
        <v>31.36</v>
      </c>
      <c r="I499" s="77">
        <v>0</v>
      </c>
      <c r="J499" s="2">
        <v>42522</v>
      </c>
      <c r="K499" s="78">
        <v>30</v>
      </c>
      <c r="L499" s="2">
        <v>42370</v>
      </c>
      <c r="M499" s="2">
        <v>42735</v>
      </c>
      <c r="N499" s="77">
        <v>0</v>
      </c>
      <c r="P499" s="77">
        <v>0</v>
      </c>
      <c r="Q499" s="78">
        <f t="shared" si="56"/>
        <v>20</v>
      </c>
      <c r="R499" s="3" t="str">
        <f t="shared" si="57"/>
        <v>S</v>
      </c>
      <c r="S499" s="77">
        <f t="shared" si="58"/>
        <v>0</v>
      </c>
      <c r="T499" s="78">
        <f t="shared" si="59"/>
        <v>30</v>
      </c>
      <c r="U499" s="77">
        <f t="shared" si="60"/>
        <v>627.2</v>
      </c>
      <c r="V499" s="77">
        <f t="shared" si="61"/>
        <v>940.8</v>
      </c>
      <c r="W499" s="78">
        <f t="shared" si="62"/>
        <v>-10</v>
      </c>
      <c r="X499" s="77">
        <f t="shared" si="63"/>
        <v>-313.6</v>
      </c>
      <c r="AH499" s="2"/>
      <c r="AQ499" s="2"/>
      <c r="AS499" s="2"/>
      <c r="AT499" s="2"/>
      <c r="BD499" s="1"/>
      <c r="BE499" s="2"/>
      <c r="BF499" s="1"/>
      <c r="BG499" s="2"/>
      <c r="BK499" s="2"/>
      <c r="BM499" s="2"/>
      <c r="BN499" s="2"/>
      <c r="BT499" s="2"/>
      <c r="BU499" s="2"/>
    </row>
    <row r="500" spans="1:73" ht="12.75">
      <c r="A500" s="3">
        <v>2016</v>
      </c>
      <c r="B500" s="3">
        <v>6224</v>
      </c>
      <c r="C500" s="1" t="s">
        <v>612</v>
      </c>
      <c r="D500" s="2">
        <v>42492</v>
      </c>
      <c r="E500" s="1" t="s">
        <v>636</v>
      </c>
      <c r="F500" s="2">
        <v>42502</v>
      </c>
      <c r="G500" s="77">
        <v>29.5</v>
      </c>
      <c r="H500" s="77">
        <v>29.5</v>
      </c>
      <c r="I500" s="77">
        <v>0</v>
      </c>
      <c r="J500" s="2">
        <v>42522</v>
      </c>
      <c r="K500" s="78">
        <v>30</v>
      </c>
      <c r="L500" s="2">
        <v>42370</v>
      </c>
      <c r="M500" s="2">
        <v>42735</v>
      </c>
      <c r="N500" s="77">
        <v>0</v>
      </c>
      <c r="P500" s="77">
        <v>0</v>
      </c>
      <c r="Q500" s="78">
        <f t="shared" si="56"/>
        <v>20</v>
      </c>
      <c r="R500" s="3" t="str">
        <f t="shared" si="57"/>
        <v>S</v>
      </c>
      <c r="S500" s="77">
        <f t="shared" si="58"/>
        <v>0</v>
      </c>
      <c r="T500" s="78">
        <f t="shared" si="59"/>
        <v>30</v>
      </c>
      <c r="U500" s="77">
        <f t="shared" si="60"/>
        <v>590</v>
      </c>
      <c r="V500" s="77">
        <f t="shared" si="61"/>
        <v>885</v>
      </c>
      <c r="W500" s="78">
        <f t="shared" si="62"/>
        <v>-10</v>
      </c>
      <c r="X500" s="77">
        <f t="shared" si="63"/>
        <v>-295</v>
      </c>
      <c r="AH500" s="2"/>
      <c r="AQ500" s="2"/>
      <c r="AS500" s="2"/>
      <c r="AT500" s="2"/>
      <c r="BD500" s="1"/>
      <c r="BE500" s="2"/>
      <c r="BF500" s="1"/>
      <c r="BG500" s="2"/>
      <c r="BK500" s="2"/>
      <c r="BM500" s="2"/>
      <c r="BN500" s="2"/>
      <c r="BT500" s="2"/>
      <c r="BU500" s="2"/>
    </row>
    <row r="501" spans="1:73" ht="12.75">
      <c r="A501" s="3">
        <v>2016</v>
      </c>
      <c r="B501" s="3">
        <v>6228</v>
      </c>
      <c r="C501" s="1" t="s">
        <v>612</v>
      </c>
      <c r="D501" s="2">
        <v>42492</v>
      </c>
      <c r="E501" s="1" t="s">
        <v>637</v>
      </c>
      <c r="F501" s="2">
        <v>42502</v>
      </c>
      <c r="G501" s="77">
        <v>29.49</v>
      </c>
      <c r="H501" s="77">
        <v>29.49</v>
      </c>
      <c r="I501" s="77">
        <v>0</v>
      </c>
      <c r="J501" s="2">
        <v>42522</v>
      </c>
      <c r="K501" s="78">
        <v>30</v>
      </c>
      <c r="L501" s="2">
        <v>42370</v>
      </c>
      <c r="M501" s="2">
        <v>42735</v>
      </c>
      <c r="N501" s="77">
        <v>0</v>
      </c>
      <c r="P501" s="77">
        <v>0</v>
      </c>
      <c r="Q501" s="78">
        <f t="shared" si="56"/>
        <v>20</v>
      </c>
      <c r="R501" s="3" t="str">
        <f t="shared" si="57"/>
        <v>S</v>
      </c>
      <c r="S501" s="77">
        <f t="shared" si="58"/>
        <v>0</v>
      </c>
      <c r="T501" s="78">
        <f t="shared" si="59"/>
        <v>30</v>
      </c>
      <c r="U501" s="77">
        <f t="shared" si="60"/>
        <v>589.8</v>
      </c>
      <c r="V501" s="77">
        <f t="shared" si="61"/>
        <v>884.7</v>
      </c>
      <c r="W501" s="78">
        <f t="shared" si="62"/>
        <v>-10</v>
      </c>
      <c r="X501" s="77">
        <f t="shared" si="63"/>
        <v>-294.9</v>
      </c>
      <c r="AH501" s="2"/>
      <c r="AQ501" s="2"/>
      <c r="AS501" s="2"/>
      <c r="AT501" s="2"/>
      <c r="BD501" s="1"/>
      <c r="BE501" s="2"/>
      <c r="BF501" s="1"/>
      <c r="BG501" s="2"/>
      <c r="BK501" s="2"/>
      <c r="BM501" s="2"/>
      <c r="BN501" s="2"/>
      <c r="BT501" s="2"/>
      <c r="BU501" s="2"/>
    </row>
    <row r="502" spans="1:73" ht="12.75">
      <c r="A502" s="3">
        <v>2016</v>
      </c>
      <c r="B502" s="3">
        <v>6225</v>
      </c>
      <c r="C502" s="1" t="s">
        <v>612</v>
      </c>
      <c r="D502" s="2">
        <v>42492</v>
      </c>
      <c r="E502" s="1" t="s">
        <v>638</v>
      </c>
      <c r="F502" s="2">
        <v>42502</v>
      </c>
      <c r="G502" s="77">
        <v>317.87</v>
      </c>
      <c r="H502" s="77">
        <v>317.87</v>
      </c>
      <c r="I502" s="77">
        <v>0</v>
      </c>
      <c r="J502" s="2">
        <v>42522</v>
      </c>
      <c r="K502" s="78">
        <v>30</v>
      </c>
      <c r="L502" s="2">
        <v>42370</v>
      </c>
      <c r="M502" s="2">
        <v>42735</v>
      </c>
      <c r="N502" s="77">
        <v>0</v>
      </c>
      <c r="P502" s="77">
        <v>0</v>
      </c>
      <c r="Q502" s="78">
        <f t="shared" si="56"/>
        <v>20</v>
      </c>
      <c r="R502" s="3" t="str">
        <f t="shared" si="57"/>
        <v>S</v>
      </c>
      <c r="S502" s="77">
        <f t="shared" si="58"/>
        <v>0</v>
      </c>
      <c r="T502" s="78">
        <f t="shared" si="59"/>
        <v>30</v>
      </c>
      <c r="U502" s="77">
        <f t="shared" si="60"/>
        <v>6357.4</v>
      </c>
      <c r="V502" s="77">
        <f t="shared" si="61"/>
        <v>9536.1</v>
      </c>
      <c r="W502" s="78">
        <f t="shared" si="62"/>
        <v>-10</v>
      </c>
      <c r="X502" s="77">
        <f t="shared" si="63"/>
        <v>-3178.7</v>
      </c>
      <c r="AH502" s="2"/>
      <c r="AQ502" s="2"/>
      <c r="AS502" s="2"/>
      <c r="AT502" s="2"/>
      <c r="BD502" s="1"/>
      <c r="BE502" s="2"/>
      <c r="BF502" s="1"/>
      <c r="BG502" s="2"/>
      <c r="BK502" s="2"/>
      <c r="BM502" s="2"/>
      <c r="BN502" s="2"/>
      <c r="BT502" s="2"/>
      <c r="BU502" s="2"/>
    </row>
    <row r="503" spans="1:73" ht="12.75">
      <c r="A503" s="3">
        <v>2016</v>
      </c>
      <c r="B503" s="3">
        <v>6226</v>
      </c>
      <c r="C503" s="1" t="s">
        <v>612</v>
      </c>
      <c r="D503" s="2">
        <v>42492</v>
      </c>
      <c r="E503" s="1" t="s">
        <v>639</v>
      </c>
      <c r="F503" s="2">
        <v>42502</v>
      </c>
      <c r="G503" s="77">
        <v>144.28</v>
      </c>
      <c r="H503" s="77">
        <v>144.28</v>
      </c>
      <c r="I503" s="77">
        <v>0</v>
      </c>
      <c r="J503" s="2">
        <v>42522</v>
      </c>
      <c r="K503" s="78">
        <v>30</v>
      </c>
      <c r="L503" s="2">
        <v>42370</v>
      </c>
      <c r="M503" s="2">
        <v>42735</v>
      </c>
      <c r="N503" s="77">
        <v>0</v>
      </c>
      <c r="P503" s="77">
        <v>0</v>
      </c>
      <c r="Q503" s="78">
        <f t="shared" si="56"/>
        <v>20</v>
      </c>
      <c r="R503" s="3" t="str">
        <f t="shared" si="57"/>
        <v>S</v>
      </c>
      <c r="S503" s="77">
        <f t="shared" si="58"/>
        <v>0</v>
      </c>
      <c r="T503" s="78">
        <f t="shared" si="59"/>
        <v>30</v>
      </c>
      <c r="U503" s="77">
        <f t="shared" si="60"/>
        <v>2885.6</v>
      </c>
      <c r="V503" s="77">
        <f t="shared" si="61"/>
        <v>4328.4</v>
      </c>
      <c r="W503" s="78">
        <f t="shared" si="62"/>
        <v>-10</v>
      </c>
      <c r="X503" s="77">
        <f t="shared" si="63"/>
        <v>-1442.8</v>
      </c>
      <c r="AH503" s="2"/>
      <c r="AQ503" s="2"/>
      <c r="AS503" s="2"/>
      <c r="AT503" s="2"/>
      <c r="BD503" s="1"/>
      <c r="BE503" s="2"/>
      <c r="BF503" s="1"/>
      <c r="BG503" s="2"/>
      <c r="BK503" s="2"/>
      <c r="BM503" s="2"/>
      <c r="BN503" s="2"/>
      <c r="BT503" s="2"/>
      <c r="BU503" s="2"/>
    </row>
    <row r="504" spans="1:73" ht="12.75">
      <c r="A504" s="3">
        <v>2016</v>
      </c>
      <c r="B504" s="3">
        <v>6222</v>
      </c>
      <c r="C504" s="1" t="s">
        <v>612</v>
      </c>
      <c r="D504" s="2">
        <v>42492</v>
      </c>
      <c r="E504" s="1" t="s">
        <v>640</v>
      </c>
      <c r="F504" s="2">
        <v>42502</v>
      </c>
      <c r="G504" s="77">
        <v>27.74</v>
      </c>
      <c r="H504" s="77">
        <v>27.74</v>
      </c>
      <c r="I504" s="77">
        <v>0</v>
      </c>
      <c r="J504" s="2">
        <v>42522</v>
      </c>
      <c r="K504" s="78">
        <v>30</v>
      </c>
      <c r="L504" s="2">
        <v>42370</v>
      </c>
      <c r="M504" s="2">
        <v>42735</v>
      </c>
      <c r="N504" s="77">
        <v>0</v>
      </c>
      <c r="P504" s="77">
        <v>0</v>
      </c>
      <c r="Q504" s="78">
        <f t="shared" si="56"/>
        <v>20</v>
      </c>
      <c r="R504" s="3" t="str">
        <f t="shared" si="57"/>
        <v>S</v>
      </c>
      <c r="S504" s="77">
        <f t="shared" si="58"/>
        <v>0</v>
      </c>
      <c r="T504" s="78">
        <f t="shared" si="59"/>
        <v>30</v>
      </c>
      <c r="U504" s="77">
        <f t="shared" si="60"/>
        <v>554.8</v>
      </c>
      <c r="V504" s="77">
        <f t="shared" si="61"/>
        <v>832.2</v>
      </c>
      <c r="W504" s="78">
        <f t="shared" si="62"/>
        <v>-10</v>
      </c>
      <c r="X504" s="77">
        <f t="shared" si="63"/>
        <v>-277.4</v>
      </c>
      <c r="AH504" s="2"/>
      <c r="AQ504" s="2"/>
      <c r="AS504" s="2"/>
      <c r="AT504" s="2"/>
      <c r="BD504" s="1"/>
      <c r="BE504" s="2"/>
      <c r="BF504" s="1"/>
      <c r="BG504" s="2"/>
      <c r="BK504" s="2"/>
      <c r="BM504" s="2"/>
      <c r="BN504" s="2"/>
      <c r="BT504" s="2"/>
      <c r="BU504" s="2"/>
    </row>
    <row r="505" spans="1:73" ht="12.75">
      <c r="A505" s="3">
        <v>2016</v>
      </c>
      <c r="B505" s="3">
        <v>6761</v>
      </c>
      <c r="C505" s="1" t="s">
        <v>612</v>
      </c>
      <c r="D505" s="2">
        <v>42508</v>
      </c>
      <c r="E505" s="1" t="s">
        <v>641</v>
      </c>
      <c r="F505" s="2">
        <v>42514</v>
      </c>
      <c r="G505" s="77">
        <v>1235.92</v>
      </c>
      <c r="H505" s="77">
        <v>1235.92</v>
      </c>
      <c r="I505" s="77">
        <v>0</v>
      </c>
      <c r="J505" s="2">
        <v>42563</v>
      </c>
      <c r="K505" s="78">
        <v>30</v>
      </c>
      <c r="L505" s="2">
        <v>42370</v>
      </c>
      <c r="M505" s="2">
        <v>42735</v>
      </c>
      <c r="N505" s="77">
        <v>0</v>
      </c>
      <c r="P505" s="77">
        <v>0</v>
      </c>
      <c r="Q505" s="78">
        <f t="shared" si="56"/>
        <v>49</v>
      </c>
      <c r="R505" s="3" t="str">
        <f t="shared" si="57"/>
        <v>S</v>
      </c>
      <c r="S505" s="77">
        <f t="shared" si="58"/>
        <v>0</v>
      </c>
      <c r="T505" s="78">
        <f t="shared" si="59"/>
        <v>55</v>
      </c>
      <c r="U505" s="77">
        <f t="shared" si="60"/>
        <v>60560.08</v>
      </c>
      <c r="V505" s="77">
        <f t="shared" si="61"/>
        <v>67975.6</v>
      </c>
      <c r="W505" s="78">
        <f t="shared" si="62"/>
        <v>19</v>
      </c>
      <c r="X505" s="77">
        <f t="shared" si="63"/>
        <v>23482.48</v>
      </c>
      <c r="AH505" s="2"/>
      <c r="AQ505" s="2"/>
      <c r="AS505" s="2"/>
      <c r="AT505" s="2"/>
      <c r="BD505" s="1"/>
      <c r="BE505" s="2"/>
      <c r="BF505" s="1"/>
      <c r="BG505" s="2"/>
      <c r="BK505" s="2"/>
      <c r="BM505" s="2"/>
      <c r="BN505" s="2"/>
      <c r="BT505" s="2"/>
      <c r="BU505" s="2"/>
    </row>
    <row r="506" spans="1:73" ht="12.75">
      <c r="A506" s="3">
        <v>2016</v>
      </c>
      <c r="B506" s="3">
        <v>6756</v>
      </c>
      <c r="C506" s="1" t="s">
        <v>612</v>
      </c>
      <c r="D506" s="2">
        <v>42508</v>
      </c>
      <c r="E506" s="1" t="s">
        <v>642</v>
      </c>
      <c r="F506" s="2">
        <v>42514</v>
      </c>
      <c r="G506" s="77">
        <v>5285.72</v>
      </c>
      <c r="H506" s="77">
        <v>5285.72</v>
      </c>
      <c r="I506" s="77">
        <v>0</v>
      </c>
      <c r="J506" s="2">
        <v>42563</v>
      </c>
      <c r="K506" s="78">
        <v>30</v>
      </c>
      <c r="L506" s="2">
        <v>42370</v>
      </c>
      <c r="M506" s="2">
        <v>42735</v>
      </c>
      <c r="N506" s="77">
        <v>0</v>
      </c>
      <c r="P506" s="77">
        <v>0</v>
      </c>
      <c r="Q506" s="78">
        <f t="shared" si="56"/>
        <v>49</v>
      </c>
      <c r="R506" s="3" t="str">
        <f t="shared" si="57"/>
        <v>S</v>
      </c>
      <c r="S506" s="77">
        <f t="shared" si="58"/>
        <v>0</v>
      </c>
      <c r="T506" s="78">
        <f t="shared" si="59"/>
        <v>55</v>
      </c>
      <c r="U506" s="77">
        <f t="shared" si="60"/>
        <v>259000.28</v>
      </c>
      <c r="V506" s="77">
        <f t="shared" si="61"/>
        <v>290714.6</v>
      </c>
      <c r="W506" s="78">
        <f t="shared" si="62"/>
        <v>19</v>
      </c>
      <c r="X506" s="77">
        <f t="shared" si="63"/>
        <v>100428.68</v>
      </c>
      <c r="AH506" s="2"/>
      <c r="AQ506" s="2"/>
      <c r="AS506" s="2"/>
      <c r="AT506" s="2"/>
      <c r="BD506" s="1"/>
      <c r="BE506" s="2"/>
      <c r="BF506" s="1"/>
      <c r="BG506" s="2"/>
      <c r="BK506" s="2"/>
      <c r="BM506" s="2"/>
      <c r="BN506" s="2"/>
      <c r="BT506" s="2"/>
      <c r="BU506" s="2"/>
    </row>
    <row r="507" spans="1:73" ht="12.75">
      <c r="A507" s="3">
        <v>2016</v>
      </c>
      <c r="B507" s="3">
        <v>10680</v>
      </c>
      <c r="C507" s="1" t="s">
        <v>612</v>
      </c>
      <c r="D507" s="2">
        <v>42592</v>
      </c>
      <c r="E507" s="1" t="s">
        <v>643</v>
      </c>
      <c r="F507" s="2">
        <v>42594</v>
      </c>
      <c r="G507" s="77">
        <v>53.93</v>
      </c>
      <c r="H507" s="77">
        <v>53.93</v>
      </c>
      <c r="I507" s="77">
        <v>0</v>
      </c>
      <c r="J507" s="2">
        <v>42622</v>
      </c>
      <c r="K507" s="78">
        <v>30</v>
      </c>
      <c r="L507" s="2">
        <v>42370</v>
      </c>
      <c r="M507" s="2">
        <v>42735</v>
      </c>
      <c r="N507" s="77">
        <v>0</v>
      </c>
      <c r="P507" s="77">
        <v>0</v>
      </c>
      <c r="Q507" s="78">
        <f t="shared" si="56"/>
        <v>28</v>
      </c>
      <c r="R507" s="3" t="str">
        <f t="shared" si="57"/>
        <v>S</v>
      </c>
      <c r="S507" s="77">
        <f t="shared" si="58"/>
        <v>0</v>
      </c>
      <c r="T507" s="78">
        <f t="shared" si="59"/>
        <v>30</v>
      </c>
      <c r="U507" s="77">
        <f t="shared" si="60"/>
        <v>1510.04</v>
      </c>
      <c r="V507" s="77">
        <f t="shared" si="61"/>
        <v>1617.9</v>
      </c>
      <c r="W507" s="78">
        <f t="shared" si="62"/>
        <v>-2</v>
      </c>
      <c r="X507" s="77">
        <f t="shared" si="63"/>
        <v>-107.86</v>
      </c>
      <c r="AH507" s="2"/>
      <c r="AQ507" s="2"/>
      <c r="AS507" s="2"/>
      <c r="AT507" s="2"/>
      <c r="BD507" s="1"/>
      <c r="BE507" s="2"/>
      <c r="BF507" s="1"/>
      <c r="BG507" s="2"/>
      <c r="BK507" s="2"/>
      <c r="BM507" s="2"/>
      <c r="BN507" s="2"/>
      <c r="BT507" s="2"/>
      <c r="BU507" s="2"/>
    </row>
    <row r="508" spans="1:73" ht="12.75">
      <c r="A508" s="3">
        <v>2016</v>
      </c>
      <c r="B508" s="3">
        <v>10682</v>
      </c>
      <c r="C508" s="1" t="s">
        <v>612</v>
      </c>
      <c r="D508" s="2">
        <v>42592</v>
      </c>
      <c r="E508" s="1" t="s">
        <v>644</v>
      </c>
      <c r="F508" s="2">
        <v>42594</v>
      </c>
      <c r="G508" s="77">
        <v>37.07</v>
      </c>
      <c r="H508" s="77">
        <v>37.07</v>
      </c>
      <c r="I508" s="77">
        <v>0</v>
      </c>
      <c r="J508" s="2">
        <v>42622</v>
      </c>
      <c r="K508" s="78">
        <v>30</v>
      </c>
      <c r="L508" s="2">
        <v>42370</v>
      </c>
      <c r="M508" s="2">
        <v>42735</v>
      </c>
      <c r="N508" s="77">
        <v>0</v>
      </c>
      <c r="P508" s="77">
        <v>0</v>
      </c>
      <c r="Q508" s="78">
        <f t="shared" si="56"/>
        <v>28</v>
      </c>
      <c r="R508" s="3" t="str">
        <f t="shared" si="57"/>
        <v>S</v>
      </c>
      <c r="S508" s="77">
        <f t="shared" si="58"/>
        <v>0</v>
      </c>
      <c r="T508" s="78">
        <f t="shared" si="59"/>
        <v>30</v>
      </c>
      <c r="U508" s="77">
        <f t="shared" si="60"/>
        <v>1037.96</v>
      </c>
      <c r="V508" s="77">
        <f t="shared" si="61"/>
        <v>1112.1</v>
      </c>
      <c r="W508" s="78">
        <f t="shared" si="62"/>
        <v>-2</v>
      </c>
      <c r="X508" s="77">
        <f t="shared" si="63"/>
        <v>-74.14</v>
      </c>
      <c r="AH508" s="2"/>
      <c r="AQ508" s="2"/>
      <c r="AS508" s="2"/>
      <c r="AT508" s="2"/>
      <c r="BD508" s="1"/>
      <c r="BE508" s="2"/>
      <c r="BF508" s="1"/>
      <c r="BG508" s="2"/>
      <c r="BK508" s="2"/>
      <c r="BM508" s="2"/>
      <c r="BN508" s="2"/>
      <c r="BT508" s="2"/>
      <c r="BU508" s="2"/>
    </row>
    <row r="509" spans="1:73" ht="12.75">
      <c r="A509" s="3">
        <v>2016</v>
      </c>
      <c r="B509" s="3">
        <v>10681</v>
      </c>
      <c r="C509" s="1" t="s">
        <v>612</v>
      </c>
      <c r="D509" s="2">
        <v>42592</v>
      </c>
      <c r="E509" s="1" t="s">
        <v>645</v>
      </c>
      <c r="F509" s="2">
        <v>42594</v>
      </c>
      <c r="G509" s="77">
        <v>239.25</v>
      </c>
      <c r="H509" s="77">
        <v>239.25</v>
      </c>
      <c r="I509" s="77">
        <v>0</v>
      </c>
      <c r="J509" s="2">
        <v>42622</v>
      </c>
      <c r="K509" s="78">
        <v>30</v>
      </c>
      <c r="L509" s="2">
        <v>42370</v>
      </c>
      <c r="M509" s="2">
        <v>42735</v>
      </c>
      <c r="N509" s="77">
        <v>0</v>
      </c>
      <c r="P509" s="77">
        <v>0</v>
      </c>
      <c r="Q509" s="78">
        <f t="shared" si="56"/>
        <v>28</v>
      </c>
      <c r="R509" s="3" t="str">
        <f t="shared" si="57"/>
        <v>S</v>
      </c>
      <c r="S509" s="77">
        <f t="shared" si="58"/>
        <v>0</v>
      </c>
      <c r="T509" s="78">
        <f t="shared" si="59"/>
        <v>30</v>
      </c>
      <c r="U509" s="77">
        <f t="shared" si="60"/>
        <v>6699</v>
      </c>
      <c r="V509" s="77">
        <f t="shared" si="61"/>
        <v>7177.5</v>
      </c>
      <c r="W509" s="78">
        <f t="shared" si="62"/>
        <v>-2</v>
      </c>
      <c r="X509" s="77">
        <f t="shared" si="63"/>
        <v>-478.5</v>
      </c>
      <c r="AH509" s="2"/>
      <c r="AQ509" s="2"/>
      <c r="AS509" s="2"/>
      <c r="AT509" s="2"/>
      <c r="BD509" s="1"/>
      <c r="BE509" s="2"/>
      <c r="BF509" s="1"/>
      <c r="BG509" s="2"/>
      <c r="BK509" s="2"/>
      <c r="BM509" s="2"/>
      <c r="BN509" s="2"/>
      <c r="BT509" s="2"/>
      <c r="BU509" s="2"/>
    </row>
    <row r="510" spans="1:73" ht="12.75">
      <c r="A510" s="3">
        <v>2016</v>
      </c>
      <c r="B510" s="3">
        <v>10674</v>
      </c>
      <c r="C510" s="1" t="s">
        <v>612</v>
      </c>
      <c r="D510" s="2">
        <v>42592</v>
      </c>
      <c r="E510" s="1" t="s">
        <v>646</v>
      </c>
      <c r="F510" s="2">
        <v>42594</v>
      </c>
      <c r="G510" s="77">
        <v>112.38</v>
      </c>
      <c r="H510" s="77">
        <v>112.38</v>
      </c>
      <c r="I510" s="77">
        <v>0</v>
      </c>
      <c r="J510" s="2">
        <v>42622</v>
      </c>
      <c r="K510" s="78">
        <v>30</v>
      </c>
      <c r="L510" s="2">
        <v>42370</v>
      </c>
      <c r="M510" s="2">
        <v>42735</v>
      </c>
      <c r="N510" s="77">
        <v>0</v>
      </c>
      <c r="P510" s="77">
        <v>0</v>
      </c>
      <c r="Q510" s="78">
        <f t="shared" si="56"/>
        <v>28</v>
      </c>
      <c r="R510" s="3" t="str">
        <f t="shared" si="57"/>
        <v>S</v>
      </c>
      <c r="S510" s="77">
        <f t="shared" si="58"/>
        <v>0</v>
      </c>
      <c r="T510" s="78">
        <f t="shared" si="59"/>
        <v>30</v>
      </c>
      <c r="U510" s="77">
        <f t="shared" si="60"/>
        <v>3146.64</v>
      </c>
      <c r="V510" s="77">
        <f t="shared" si="61"/>
        <v>3371.4</v>
      </c>
      <c r="W510" s="78">
        <f t="shared" si="62"/>
        <v>-2</v>
      </c>
      <c r="X510" s="77">
        <f t="shared" si="63"/>
        <v>-224.76</v>
      </c>
      <c r="AH510" s="2"/>
      <c r="AQ510" s="2"/>
      <c r="AS510" s="2"/>
      <c r="AT510" s="2"/>
      <c r="BD510" s="1"/>
      <c r="BE510" s="2"/>
      <c r="BF510" s="1"/>
      <c r="BG510" s="2"/>
      <c r="BK510" s="2"/>
      <c r="BM510" s="2"/>
      <c r="BN510" s="2"/>
      <c r="BT510" s="2"/>
      <c r="BU510" s="2"/>
    </row>
    <row r="511" spans="1:73" ht="12.75">
      <c r="A511" s="3">
        <v>2016</v>
      </c>
      <c r="B511" s="3">
        <v>10649</v>
      </c>
      <c r="C511" s="1" t="s">
        <v>612</v>
      </c>
      <c r="D511" s="2">
        <v>42592</v>
      </c>
      <c r="E511" s="1" t="s">
        <v>647</v>
      </c>
      <c r="F511" s="2">
        <v>42594</v>
      </c>
      <c r="G511" s="77">
        <v>44.4</v>
      </c>
      <c r="H511" s="77">
        <v>44.4</v>
      </c>
      <c r="I511" s="77">
        <v>0</v>
      </c>
      <c r="J511" s="2">
        <v>42622</v>
      </c>
      <c r="K511" s="78">
        <v>30</v>
      </c>
      <c r="L511" s="2">
        <v>42370</v>
      </c>
      <c r="M511" s="2">
        <v>42735</v>
      </c>
      <c r="N511" s="77">
        <v>0</v>
      </c>
      <c r="P511" s="77">
        <v>0</v>
      </c>
      <c r="Q511" s="78">
        <f t="shared" si="56"/>
        <v>28</v>
      </c>
      <c r="R511" s="3" t="str">
        <f t="shared" si="57"/>
        <v>S</v>
      </c>
      <c r="S511" s="77">
        <f t="shared" si="58"/>
        <v>0</v>
      </c>
      <c r="T511" s="78">
        <f t="shared" si="59"/>
        <v>30</v>
      </c>
      <c r="U511" s="77">
        <f t="shared" si="60"/>
        <v>1243.2</v>
      </c>
      <c r="V511" s="77">
        <f t="shared" si="61"/>
        <v>1332</v>
      </c>
      <c r="W511" s="78">
        <f t="shared" si="62"/>
        <v>-2</v>
      </c>
      <c r="X511" s="77">
        <f t="shared" si="63"/>
        <v>-88.8</v>
      </c>
      <c r="AH511" s="2"/>
      <c r="AQ511" s="2"/>
      <c r="AS511" s="2"/>
      <c r="AT511" s="2"/>
      <c r="BD511" s="1"/>
      <c r="BE511" s="2"/>
      <c r="BF511" s="1"/>
      <c r="BG511" s="2"/>
      <c r="BK511" s="2"/>
      <c r="BM511" s="2"/>
      <c r="BN511" s="2"/>
      <c r="BT511" s="2"/>
      <c r="BU511" s="2"/>
    </row>
    <row r="512" spans="1:73" ht="12.75">
      <c r="A512" s="3">
        <v>2016</v>
      </c>
      <c r="B512" s="3">
        <v>10648</v>
      </c>
      <c r="C512" s="1" t="s">
        <v>612</v>
      </c>
      <c r="D512" s="2">
        <v>42592</v>
      </c>
      <c r="E512" s="1" t="s">
        <v>648</v>
      </c>
      <c r="F512" s="2">
        <v>42594</v>
      </c>
      <c r="G512" s="77">
        <v>88.01</v>
      </c>
      <c r="H512" s="77">
        <v>88.01</v>
      </c>
      <c r="I512" s="77">
        <v>0</v>
      </c>
      <c r="J512" s="2">
        <v>42622</v>
      </c>
      <c r="K512" s="78">
        <v>30</v>
      </c>
      <c r="L512" s="2">
        <v>42370</v>
      </c>
      <c r="M512" s="2">
        <v>42735</v>
      </c>
      <c r="N512" s="77">
        <v>0</v>
      </c>
      <c r="P512" s="77">
        <v>0</v>
      </c>
      <c r="Q512" s="78">
        <f t="shared" si="56"/>
        <v>28</v>
      </c>
      <c r="R512" s="3" t="str">
        <f t="shared" si="57"/>
        <v>S</v>
      </c>
      <c r="S512" s="77">
        <f t="shared" si="58"/>
        <v>0</v>
      </c>
      <c r="T512" s="78">
        <f t="shared" si="59"/>
        <v>30</v>
      </c>
      <c r="U512" s="77">
        <f t="shared" si="60"/>
        <v>2464.28</v>
      </c>
      <c r="V512" s="77">
        <f t="shared" si="61"/>
        <v>2640.3</v>
      </c>
      <c r="W512" s="78">
        <f t="shared" si="62"/>
        <v>-2</v>
      </c>
      <c r="X512" s="77">
        <f t="shared" si="63"/>
        <v>-176.02</v>
      </c>
      <c r="AH512" s="2"/>
      <c r="AQ512" s="2"/>
      <c r="AS512" s="2"/>
      <c r="AT512" s="2"/>
      <c r="BD512" s="1"/>
      <c r="BE512" s="2"/>
      <c r="BF512" s="1"/>
      <c r="BG512" s="2"/>
      <c r="BK512" s="2"/>
      <c r="BM512" s="2"/>
      <c r="BN512" s="2"/>
      <c r="BT512" s="2"/>
      <c r="BU512" s="2"/>
    </row>
    <row r="513" spans="1:73" ht="12.75">
      <c r="A513" s="3">
        <v>2016</v>
      </c>
      <c r="B513" s="3">
        <v>10679</v>
      </c>
      <c r="C513" s="1" t="s">
        <v>612</v>
      </c>
      <c r="D513" s="2">
        <v>42592</v>
      </c>
      <c r="E513" s="1" t="s">
        <v>649</v>
      </c>
      <c r="F513" s="2">
        <v>42594</v>
      </c>
      <c r="G513" s="77">
        <v>268.29</v>
      </c>
      <c r="H513" s="77">
        <v>268.29</v>
      </c>
      <c r="I513" s="77">
        <v>0</v>
      </c>
      <c r="J513" s="2">
        <v>42622</v>
      </c>
      <c r="K513" s="78">
        <v>30</v>
      </c>
      <c r="L513" s="2">
        <v>42370</v>
      </c>
      <c r="M513" s="2">
        <v>42735</v>
      </c>
      <c r="N513" s="77">
        <v>0</v>
      </c>
      <c r="P513" s="77">
        <v>0</v>
      </c>
      <c r="Q513" s="78">
        <f t="shared" si="56"/>
        <v>28</v>
      </c>
      <c r="R513" s="3" t="str">
        <f t="shared" si="57"/>
        <v>S</v>
      </c>
      <c r="S513" s="77">
        <f t="shared" si="58"/>
        <v>0</v>
      </c>
      <c r="T513" s="78">
        <f t="shared" si="59"/>
        <v>30</v>
      </c>
      <c r="U513" s="77">
        <f t="shared" si="60"/>
        <v>7512.12</v>
      </c>
      <c r="V513" s="77">
        <f t="shared" si="61"/>
        <v>8048.7</v>
      </c>
      <c r="W513" s="78">
        <f t="shared" si="62"/>
        <v>-2</v>
      </c>
      <c r="X513" s="77">
        <f t="shared" si="63"/>
        <v>-536.58</v>
      </c>
      <c r="AH513" s="2"/>
      <c r="AQ513" s="2"/>
      <c r="AS513" s="2"/>
      <c r="AT513" s="2"/>
      <c r="BD513" s="1"/>
      <c r="BE513" s="2"/>
      <c r="BF513" s="1"/>
      <c r="BG513" s="2"/>
      <c r="BK513" s="2"/>
      <c r="BM513" s="2"/>
      <c r="BN513" s="2"/>
      <c r="BT513" s="2"/>
      <c r="BU513" s="2"/>
    </row>
    <row r="514" spans="1:73" ht="12.75">
      <c r="A514" s="3">
        <v>2016</v>
      </c>
      <c r="B514" s="3">
        <v>10676</v>
      </c>
      <c r="C514" s="1" t="s">
        <v>612</v>
      </c>
      <c r="D514" s="2">
        <v>42592</v>
      </c>
      <c r="E514" s="1" t="s">
        <v>650</v>
      </c>
      <c r="F514" s="2">
        <v>42594</v>
      </c>
      <c r="G514" s="77">
        <v>88.01</v>
      </c>
      <c r="H514" s="77">
        <v>88.01</v>
      </c>
      <c r="I514" s="77">
        <v>0</v>
      </c>
      <c r="J514" s="2">
        <v>42622</v>
      </c>
      <c r="K514" s="78">
        <v>30</v>
      </c>
      <c r="L514" s="2">
        <v>42370</v>
      </c>
      <c r="M514" s="2">
        <v>42735</v>
      </c>
      <c r="N514" s="77">
        <v>0</v>
      </c>
      <c r="P514" s="77">
        <v>0</v>
      </c>
      <c r="Q514" s="78">
        <f t="shared" si="56"/>
        <v>28</v>
      </c>
      <c r="R514" s="3" t="str">
        <f t="shared" si="57"/>
        <v>S</v>
      </c>
      <c r="S514" s="77">
        <f t="shared" si="58"/>
        <v>0</v>
      </c>
      <c r="T514" s="78">
        <f t="shared" si="59"/>
        <v>30</v>
      </c>
      <c r="U514" s="77">
        <f t="shared" si="60"/>
        <v>2464.28</v>
      </c>
      <c r="V514" s="77">
        <f t="shared" si="61"/>
        <v>2640.3</v>
      </c>
      <c r="W514" s="78">
        <f t="shared" si="62"/>
        <v>-2</v>
      </c>
      <c r="X514" s="77">
        <f t="shared" si="63"/>
        <v>-176.02</v>
      </c>
      <c r="AH514" s="2"/>
      <c r="AQ514" s="2"/>
      <c r="AS514" s="2"/>
      <c r="AT514" s="2"/>
      <c r="BD514" s="1"/>
      <c r="BE514" s="2"/>
      <c r="BF514" s="1"/>
      <c r="BG514" s="2"/>
      <c r="BK514" s="2"/>
      <c r="BM514" s="2"/>
      <c r="BN514" s="2"/>
      <c r="BT514" s="2"/>
      <c r="BU514" s="2"/>
    </row>
    <row r="515" spans="1:73" ht="12.75">
      <c r="A515" s="3">
        <v>2016</v>
      </c>
      <c r="B515" s="3">
        <v>10678</v>
      </c>
      <c r="C515" s="1" t="s">
        <v>612</v>
      </c>
      <c r="D515" s="2">
        <v>42592</v>
      </c>
      <c r="E515" s="1" t="s">
        <v>651</v>
      </c>
      <c r="F515" s="2">
        <v>42594</v>
      </c>
      <c r="G515" s="77">
        <v>43.82</v>
      </c>
      <c r="H515" s="77">
        <v>43.82</v>
      </c>
      <c r="I515" s="77">
        <v>0</v>
      </c>
      <c r="J515" s="2">
        <v>42622</v>
      </c>
      <c r="K515" s="78">
        <v>30</v>
      </c>
      <c r="L515" s="2">
        <v>42370</v>
      </c>
      <c r="M515" s="2">
        <v>42735</v>
      </c>
      <c r="N515" s="77">
        <v>0</v>
      </c>
      <c r="P515" s="77">
        <v>0</v>
      </c>
      <c r="Q515" s="78">
        <f aca="true" t="shared" si="64" ref="Q515:Q578">IF(J515-F515&gt;0,IF(R515="S",J515-F515,0),0)</f>
        <v>28</v>
      </c>
      <c r="R515" s="3" t="str">
        <f aca="true" t="shared" si="65" ref="R515:R578">IF(G515-H515-I515-P515&gt;0,"N",IF(J515=DATE(1900,1,1),"N","S"))</f>
        <v>S</v>
      </c>
      <c r="S515" s="77">
        <f aca="true" t="shared" si="66" ref="S515:S578">IF(G515-H515-I515-P515&gt;0,G515-H515-I515-P515,0)</f>
        <v>0</v>
      </c>
      <c r="T515" s="78">
        <f aca="true" t="shared" si="67" ref="T515:T578">IF(J515-D515&gt;0,IF(R515="S",J515-D515,0),0)</f>
        <v>30</v>
      </c>
      <c r="U515" s="77">
        <f aca="true" t="shared" si="68" ref="U515:U578">IF(R515="S",H515*Q515,0)</f>
        <v>1226.96</v>
      </c>
      <c r="V515" s="77">
        <f aca="true" t="shared" si="69" ref="V515:V578">IF(R515="S",H515*T515,0)</f>
        <v>1314.6</v>
      </c>
      <c r="W515" s="78">
        <f aca="true" t="shared" si="70" ref="W515:W578">IF(R515="S",J515-F515-K515,0)</f>
        <v>-2</v>
      </c>
      <c r="X515" s="77">
        <f aca="true" t="shared" si="71" ref="X515:X578">IF(R515="S",H515*W515,0)</f>
        <v>-87.64</v>
      </c>
      <c r="AH515" s="2"/>
      <c r="AQ515" s="2"/>
      <c r="AS515" s="2"/>
      <c r="AT515" s="2"/>
      <c r="BD515" s="1"/>
      <c r="BE515" s="2"/>
      <c r="BF515" s="1"/>
      <c r="BG515" s="2"/>
      <c r="BK515" s="2"/>
      <c r="BM515" s="2"/>
      <c r="BN515" s="2"/>
      <c r="BT515" s="2"/>
      <c r="BU515" s="2"/>
    </row>
    <row r="516" spans="1:73" ht="12.75">
      <c r="A516" s="3">
        <v>2016</v>
      </c>
      <c r="B516" s="3">
        <v>10665</v>
      </c>
      <c r="C516" s="1" t="s">
        <v>612</v>
      </c>
      <c r="D516" s="2">
        <v>42592</v>
      </c>
      <c r="E516" s="1" t="s">
        <v>652</v>
      </c>
      <c r="F516" s="2">
        <v>42594</v>
      </c>
      <c r="G516" s="77">
        <v>57.32</v>
      </c>
      <c r="H516" s="77">
        <v>57.32</v>
      </c>
      <c r="I516" s="77">
        <v>0</v>
      </c>
      <c r="J516" s="2">
        <v>42622</v>
      </c>
      <c r="K516" s="78">
        <v>30</v>
      </c>
      <c r="L516" s="2">
        <v>42370</v>
      </c>
      <c r="M516" s="2">
        <v>42735</v>
      </c>
      <c r="N516" s="77">
        <v>0</v>
      </c>
      <c r="P516" s="77">
        <v>0</v>
      </c>
      <c r="Q516" s="78">
        <f t="shared" si="64"/>
        <v>28</v>
      </c>
      <c r="R516" s="3" t="str">
        <f t="shared" si="65"/>
        <v>S</v>
      </c>
      <c r="S516" s="77">
        <f t="shared" si="66"/>
        <v>0</v>
      </c>
      <c r="T516" s="78">
        <f t="shared" si="67"/>
        <v>30</v>
      </c>
      <c r="U516" s="77">
        <f t="shared" si="68"/>
        <v>1604.96</v>
      </c>
      <c r="V516" s="77">
        <f t="shared" si="69"/>
        <v>1719.6</v>
      </c>
      <c r="W516" s="78">
        <f t="shared" si="70"/>
        <v>-2</v>
      </c>
      <c r="X516" s="77">
        <f t="shared" si="71"/>
        <v>-114.64</v>
      </c>
      <c r="AH516" s="2"/>
      <c r="AQ516" s="2"/>
      <c r="AS516" s="2"/>
      <c r="AT516" s="2"/>
      <c r="BD516" s="1"/>
      <c r="BE516" s="2"/>
      <c r="BF516" s="1"/>
      <c r="BG516" s="2"/>
      <c r="BK516" s="2"/>
      <c r="BM516" s="2"/>
      <c r="BN516" s="2"/>
      <c r="BT516" s="2"/>
      <c r="BU516" s="2"/>
    </row>
    <row r="517" spans="1:73" ht="12.75">
      <c r="A517" s="3">
        <v>2016</v>
      </c>
      <c r="B517" s="3">
        <v>10666</v>
      </c>
      <c r="C517" s="1" t="s">
        <v>612</v>
      </c>
      <c r="D517" s="2">
        <v>42592</v>
      </c>
      <c r="E517" s="1" t="s">
        <v>653</v>
      </c>
      <c r="F517" s="2">
        <v>42594</v>
      </c>
      <c r="G517" s="77">
        <v>121.79</v>
      </c>
      <c r="H517" s="77">
        <v>121.79</v>
      </c>
      <c r="I517" s="77">
        <v>0</v>
      </c>
      <c r="J517" s="2">
        <v>42622</v>
      </c>
      <c r="K517" s="78">
        <v>30</v>
      </c>
      <c r="L517" s="2">
        <v>42370</v>
      </c>
      <c r="M517" s="2">
        <v>42735</v>
      </c>
      <c r="N517" s="77">
        <v>0</v>
      </c>
      <c r="P517" s="77">
        <v>0</v>
      </c>
      <c r="Q517" s="78">
        <f t="shared" si="64"/>
        <v>28</v>
      </c>
      <c r="R517" s="3" t="str">
        <f t="shared" si="65"/>
        <v>S</v>
      </c>
      <c r="S517" s="77">
        <f t="shared" si="66"/>
        <v>0</v>
      </c>
      <c r="T517" s="78">
        <f t="shared" si="67"/>
        <v>30</v>
      </c>
      <c r="U517" s="77">
        <f t="shared" si="68"/>
        <v>3410.12</v>
      </c>
      <c r="V517" s="77">
        <f t="shared" si="69"/>
        <v>3653.7</v>
      </c>
      <c r="W517" s="78">
        <f t="shared" si="70"/>
        <v>-2</v>
      </c>
      <c r="X517" s="77">
        <f t="shared" si="71"/>
        <v>-243.58</v>
      </c>
      <c r="AH517" s="2"/>
      <c r="AQ517" s="2"/>
      <c r="AS517" s="2"/>
      <c r="AT517" s="2"/>
      <c r="BD517" s="1"/>
      <c r="BE517" s="2"/>
      <c r="BF517" s="1"/>
      <c r="BG517" s="2"/>
      <c r="BK517" s="2"/>
      <c r="BM517" s="2"/>
      <c r="BN517" s="2"/>
      <c r="BT517" s="2"/>
      <c r="BU517" s="2"/>
    </row>
    <row r="518" spans="1:73" ht="12.75">
      <c r="A518" s="3">
        <v>2016</v>
      </c>
      <c r="B518" s="3">
        <v>10667</v>
      </c>
      <c r="C518" s="1" t="s">
        <v>612</v>
      </c>
      <c r="D518" s="2">
        <v>42592</v>
      </c>
      <c r="E518" s="1" t="s">
        <v>654</v>
      </c>
      <c r="F518" s="2">
        <v>42594</v>
      </c>
      <c r="G518" s="77">
        <v>160.17</v>
      </c>
      <c r="H518" s="77">
        <v>160.17</v>
      </c>
      <c r="I518" s="77">
        <v>0</v>
      </c>
      <c r="J518" s="2">
        <v>42622</v>
      </c>
      <c r="K518" s="78">
        <v>30</v>
      </c>
      <c r="L518" s="2">
        <v>42370</v>
      </c>
      <c r="M518" s="2">
        <v>42735</v>
      </c>
      <c r="N518" s="77">
        <v>0</v>
      </c>
      <c r="P518" s="77">
        <v>0</v>
      </c>
      <c r="Q518" s="78">
        <f t="shared" si="64"/>
        <v>28</v>
      </c>
      <c r="R518" s="3" t="str">
        <f t="shared" si="65"/>
        <v>S</v>
      </c>
      <c r="S518" s="77">
        <f t="shared" si="66"/>
        <v>0</v>
      </c>
      <c r="T518" s="78">
        <f t="shared" si="67"/>
        <v>30</v>
      </c>
      <c r="U518" s="77">
        <f t="shared" si="68"/>
        <v>4484.76</v>
      </c>
      <c r="V518" s="77">
        <f t="shared" si="69"/>
        <v>4805.1</v>
      </c>
      <c r="W518" s="78">
        <f t="shared" si="70"/>
        <v>-2</v>
      </c>
      <c r="X518" s="77">
        <f t="shared" si="71"/>
        <v>-320.34</v>
      </c>
      <c r="AH518" s="2"/>
      <c r="AQ518" s="2"/>
      <c r="AS518" s="2"/>
      <c r="AT518" s="2"/>
      <c r="BD518" s="1"/>
      <c r="BE518" s="2"/>
      <c r="BF518" s="1"/>
      <c r="BG518" s="2"/>
      <c r="BK518" s="2"/>
      <c r="BM518" s="2"/>
      <c r="BN518" s="2"/>
      <c r="BT518" s="2"/>
      <c r="BU518" s="2"/>
    </row>
    <row r="519" spans="1:73" ht="12.75">
      <c r="A519" s="3">
        <v>2016</v>
      </c>
      <c r="B519" s="3">
        <v>10669</v>
      </c>
      <c r="C519" s="1" t="s">
        <v>612</v>
      </c>
      <c r="D519" s="2">
        <v>42592</v>
      </c>
      <c r="E519" s="1" t="s">
        <v>655</v>
      </c>
      <c r="F519" s="2">
        <v>42594</v>
      </c>
      <c r="G519" s="77">
        <v>88.01</v>
      </c>
      <c r="H519" s="77">
        <v>88.01</v>
      </c>
      <c r="I519" s="77">
        <v>0</v>
      </c>
      <c r="J519" s="2">
        <v>42622</v>
      </c>
      <c r="K519" s="78">
        <v>30</v>
      </c>
      <c r="L519" s="2">
        <v>42370</v>
      </c>
      <c r="M519" s="2">
        <v>42735</v>
      </c>
      <c r="N519" s="77">
        <v>0</v>
      </c>
      <c r="P519" s="77">
        <v>0</v>
      </c>
      <c r="Q519" s="78">
        <f t="shared" si="64"/>
        <v>28</v>
      </c>
      <c r="R519" s="3" t="str">
        <f t="shared" si="65"/>
        <v>S</v>
      </c>
      <c r="S519" s="77">
        <f t="shared" si="66"/>
        <v>0</v>
      </c>
      <c r="T519" s="78">
        <f t="shared" si="67"/>
        <v>30</v>
      </c>
      <c r="U519" s="77">
        <f t="shared" si="68"/>
        <v>2464.28</v>
      </c>
      <c r="V519" s="77">
        <f t="shared" si="69"/>
        <v>2640.3</v>
      </c>
      <c r="W519" s="78">
        <f t="shared" si="70"/>
        <v>-2</v>
      </c>
      <c r="X519" s="77">
        <f t="shared" si="71"/>
        <v>-176.02</v>
      </c>
      <c r="AH519" s="2"/>
      <c r="AQ519" s="2"/>
      <c r="AS519" s="2"/>
      <c r="AT519" s="2"/>
      <c r="BD519" s="1"/>
      <c r="BE519" s="2"/>
      <c r="BF519" s="1"/>
      <c r="BG519" s="2"/>
      <c r="BK519" s="2"/>
      <c r="BM519" s="2"/>
      <c r="BN519" s="2"/>
      <c r="BT519" s="2"/>
      <c r="BU519" s="2"/>
    </row>
    <row r="520" spans="1:73" ht="12.75">
      <c r="A520" s="3">
        <v>2016</v>
      </c>
      <c r="B520" s="3">
        <v>10677</v>
      </c>
      <c r="C520" s="1" t="s">
        <v>612</v>
      </c>
      <c r="D520" s="2">
        <v>42592</v>
      </c>
      <c r="E520" s="1" t="s">
        <v>656</v>
      </c>
      <c r="F520" s="2">
        <v>42594</v>
      </c>
      <c r="G520" s="77">
        <v>18.24</v>
      </c>
      <c r="H520" s="77">
        <v>18.24</v>
      </c>
      <c r="I520" s="77">
        <v>0</v>
      </c>
      <c r="J520" s="2">
        <v>42622</v>
      </c>
      <c r="K520" s="78">
        <v>30</v>
      </c>
      <c r="L520" s="2">
        <v>42370</v>
      </c>
      <c r="M520" s="2">
        <v>42735</v>
      </c>
      <c r="N520" s="77">
        <v>0</v>
      </c>
      <c r="P520" s="77">
        <v>0</v>
      </c>
      <c r="Q520" s="78">
        <f t="shared" si="64"/>
        <v>28</v>
      </c>
      <c r="R520" s="3" t="str">
        <f t="shared" si="65"/>
        <v>S</v>
      </c>
      <c r="S520" s="77">
        <f t="shared" si="66"/>
        <v>0</v>
      </c>
      <c r="T520" s="78">
        <f t="shared" si="67"/>
        <v>30</v>
      </c>
      <c r="U520" s="77">
        <f t="shared" si="68"/>
        <v>510.72</v>
      </c>
      <c r="V520" s="77">
        <f t="shared" si="69"/>
        <v>547.2</v>
      </c>
      <c r="W520" s="78">
        <f t="shared" si="70"/>
        <v>-2</v>
      </c>
      <c r="X520" s="77">
        <f t="shared" si="71"/>
        <v>-36.48</v>
      </c>
      <c r="AH520" s="2"/>
      <c r="AQ520" s="2"/>
      <c r="AS520" s="2"/>
      <c r="AT520" s="2"/>
      <c r="BD520" s="1"/>
      <c r="BE520" s="2"/>
      <c r="BF520" s="1"/>
      <c r="BG520" s="2"/>
      <c r="BK520" s="2"/>
      <c r="BM520" s="2"/>
      <c r="BN520" s="2"/>
      <c r="BT520" s="2"/>
      <c r="BU520" s="2"/>
    </row>
    <row r="521" spans="1:73" ht="12.75">
      <c r="A521" s="3">
        <v>2016</v>
      </c>
      <c r="B521" s="3">
        <v>10670</v>
      </c>
      <c r="C521" s="1" t="s">
        <v>612</v>
      </c>
      <c r="D521" s="2">
        <v>42592</v>
      </c>
      <c r="E521" s="1" t="s">
        <v>657</v>
      </c>
      <c r="F521" s="2">
        <v>42594</v>
      </c>
      <c r="G521" s="77">
        <v>1201.15</v>
      </c>
      <c r="H521" s="77">
        <v>1201.15</v>
      </c>
      <c r="I521" s="77">
        <v>0</v>
      </c>
      <c r="J521" s="2">
        <v>42622</v>
      </c>
      <c r="K521" s="78">
        <v>30</v>
      </c>
      <c r="L521" s="2">
        <v>42370</v>
      </c>
      <c r="M521" s="2">
        <v>42735</v>
      </c>
      <c r="N521" s="77">
        <v>0</v>
      </c>
      <c r="P521" s="77">
        <v>0</v>
      </c>
      <c r="Q521" s="78">
        <f t="shared" si="64"/>
        <v>28</v>
      </c>
      <c r="R521" s="3" t="str">
        <f t="shared" si="65"/>
        <v>S</v>
      </c>
      <c r="S521" s="77">
        <f t="shared" si="66"/>
        <v>0</v>
      </c>
      <c r="T521" s="78">
        <f t="shared" si="67"/>
        <v>30</v>
      </c>
      <c r="U521" s="77">
        <f t="shared" si="68"/>
        <v>33632.2</v>
      </c>
      <c r="V521" s="77">
        <f t="shared" si="69"/>
        <v>36034.5</v>
      </c>
      <c r="W521" s="78">
        <f t="shared" si="70"/>
        <v>-2</v>
      </c>
      <c r="X521" s="77">
        <f t="shared" si="71"/>
        <v>-2402.3</v>
      </c>
      <c r="AH521" s="2"/>
      <c r="AQ521" s="2"/>
      <c r="AS521" s="2"/>
      <c r="AT521" s="2"/>
      <c r="BD521" s="1"/>
      <c r="BE521" s="2"/>
      <c r="BF521" s="1"/>
      <c r="BG521" s="2"/>
      <c r="BK521" s="2"/>
      <c r="BM521" s="2"/>
      <c r="BN521" s="2"/>
      <c r="BT521" s="2"/>
      <c r="BU521" s="2"/>
    </row>
    <row r="522" spans="1:73" ht="12.75">
      <c r="A522" s="3">
        <v>2016</v>
      </c>
      <c r="B522" s="3">
        <v>10653</v>
      </c>
      <c r="C522" s="1" t="s">
        <v>612</v>
      </c>
      <c r="D522" s="2">
        <v>42592</v>
      </c>
      <c r="E522" s="1" t="s">
        <v>658</v>
      </c>
      <c r="F522" s="2">
        <v>42594</v>
      </c>
      <c r="G522" s="77">
        <v>64.06</v>
      </c>
      <c r="H522" s="77">
        <v>64.06</v>
      </c>
      <c r="I522" s="77">
        <v>0</v>
      </c>
      <c r="J522" s="2">
        <v>42622</v>
      </c>
      <c r="K522" s="78">
        <v>30</v>
      </c>
      <c r="L522" s="2">
        <v>42370</v>
      </c>
      <c r="M522" s="2">
        <v>42735</v>
      </c>
      <c r="N522" s="77">
        <v>0</v>
      </c>
      <c r="P522" s="77">
        <v>0</v>
      </c>
      <c r="Q522" s="78">
        <f t="shared" si="64"/>
        <v>28</v>
      </c>
      <c r="R522" s="3" t="str">
        <f t="shared" si="65"/>
        <v>S</v>
      </c>
      <c r="S522" s="77">
        <f t="shared" si="66"/>
        <v>0</v>
      </c>
      <c r="T522" s="78">
        <f t="shared" si="67"/>
        <v>30</v>
      </c>
      <c r="U522" s="77">
        <f t="shared" si="68"/>
        <v>1793.68</v>
      </c>
      <c r="V522" s="77">
        <f t="shared" si="69"/>
        <v>1921.8</v>
      </c>
      <c r="W522" s="78">
        <f t="shared" si="70"/>
        <v>-2</v>
      </c>
      <c r="X522" s="77">
        <f t="shared" si="71"/>
        <v>-128.12</v>
      </c>
      <c r="AH522" s="2"/>
      <c r="AQ522" s="2"/>
      <c r="AS522" s="2"/>
      <c r="AT522" s="2"/>
      <c r="BD522" s="1"/>
      <c r="BE522" s="2"/>
      <c r="BF522" s="1"/>
      <c r="BG522" s="2"/>
      <c r="BK522" s="2"/>
      <c r="BM522" s="2"/>
      <c r="BN522" s="2"/>
      <c r="BT522" s="2"/>
      <c r="BU522" s="2"/>
    </row>
    <row r="523" spans="1:73" ht="12.75">
      <c r="A523" s="3">
        <v>2016</v>
      </c>
      <c r="B523" s="3">
        <v>10672</v>
      </c>
      <c r="C523" s="1" t="s">
        <v>612</v>
      </c>
      <c r="D523" s="2">
        <v>42592</v>
      </c>
      <c r="E523" s="1" t="s">
        <v>659</v>
      </c>
      <c r="F523" s="2">
        <v>42594</v>
      </c>
      <c r="G523" s="77">
        <v>17.15</v>
      </c>
      <c r="H523" s="77">
        <v>17.15</v>
      </c>
      <c r="I523" s="77">
        <v>0</v>
      </c>
      <c r="J523" s="2">
        <v>42622</v>
      </c>
      <c r="K523" s="78">
        <v>30</v>
      </c>
      <c r="L523" s="2">
        <v>42370</v>
      </c>
      <c r="M523" s="2">
        <v>42735</v>
      </c>
      <c r="N523" s="77">
        <v>0</v>
      </c>
      <c r="P523" s="77">
        <v>0</v>
      </c>
      <c r="Q523" s="78">
        <f t="shared" si="64"/>
        <v>28</v>
      </c>
      <c r="R523" s="3" t="str">
        <f t="shared" si="65"/>
        <v>S</v>
      </c>
      <c r="S523" s="77">
        <f t="shared" si="66"/>
        <v>0</v>
      </c>
      <c r="T523" s="78">
        <f t="shared" si="67"/>
        <v>30</v>
      </c>
      <c r="U523" s="77">
        <f t="shared" si="68"/>
        <v>480.2</v>
      </c>
      <c r="V523" s="77">
        <f t="shared" si="69"/>
        <v>514.5</v>
      </c>
      <c r="W523" s="78">
        <f t="shared" si="70"/>
        <v>-2</v>
      </c>
      <c r="X523" s="77">
        <f t="shared" si="71"/>
        <v>-34.3</v>
      </c>
      <c r="AH523" s="2"/>
      <c r="AQ523" s="2"/>
      <c r="AS523" s="2"/>
      <c r="AT523" s="2"/>
      <c r="BD523" s="1"/>
      <c r="BE523" s="2"/>
      <c r="BF523" s="1"/>
      <c r="BG523" s="2"/>
      <c r="BK523" s="2"/>
      <c r="BM523" s="2"/>
      <c r="BN523" s="2"/>
      <c r="BT523" s="2"/>
      <c r="BU523" s="2"/>
    </row>
    <row r="524" spans="1:73" ht="12.75">
      <c r="A524" s="3">
        <v>2016</v>
      </c>
      <c r="B524" s="3">
        <v>10661</v>
      </c>
      <c r="C524" s="1" t="s">
        <v>612</v>
      </c>
      <c r="D524" s="2">
        <v>42592</v>
      </c>
      <c r="E524" s="1" t="s">
        <v>660</v>
      </c>
      <c r="F524" s="2">
        <v>42594</v>
      </c>
      <c r="G524" s="77">
        <v>318.53</v>
      </c>
      <c r="H524" s="77">
        <v>318.53</v>
      </c>
      <c r="I524" s="77">
        <v>0</v>
      </c>
      <c r="J524" s="2">
        <v>42622</v>
      </c>
      <c r="K524" s="78">
        <v>30</v>
      </c>
      <c r="L524" s="2">
        <v>42370</v>
      </c>
      <c r="M524" s="2">
        <v>42735</v>
      </c>
      <c r="N524" s="77">
        <v>0</v>
      </c>
      <c r="P524" s="77">
        <v>0</v>
      </c>
      <c r="Q524" s="78">
        <f t="shared" si="64"/>
        <v>28</v>
      </c>
      <c r="R524" s="3" t="str">
        <f t="shared" si="65"/>
        <v>S</v>
      </c>
      <c r="S524" s="77">
        <f t="shared" si="66"/>
        <v>0</v>
      </c>
      <c r="T524" s="78">
        <f t="shared" si="67"/>
        <v>30</v>
      </c>
      <c r="U524" s="77">
        <f t="shared" si="68"/>
        <v>8918.84</v>
      </c>
      <c r="V524" s="77">
        <f t="shared" si="69"/>
        <v>9555.9</v>
      </c>
      <c r="W524" s="78">
        <f t="shared" si="70"/>
        <v>-2</v>
      </c>
      <c r="X524" s="77">
        <f t="shared" si="71"/>
        <v>-637.06</v>
      </c>
      <c r="AH524" s="2"/>
      <c r="AQ524" s="2"/>
      <c r="AS524" s="2"/>
      <c r="AT524" s="2"/>
      <c r="BD524" s="1"/>
      <c r="BE524" s="2"/>
      <c r="BF524" s="1"/>
      <c r="BG524" s="2"/>
      <c r="BK524" s="2"/>
      <c r="BM524" s="2"/>
      <c r="BN524" s="2"/>
      <c r="BT524" s="2"/>
      <c r="BU524" s="2"/>
    </row>
    <row r="525" spans="1:73" ht="12.75">
      <c r="A525" s="3">
        <v>2016</v>
      </c>
      <c r="B525" s="3">
        <v>10662</v>
      </c>
      <c r="C525" s="1" t="s">
        <v>612</v>
      </c>
      <c r="D525" s="2">
        <v>42592</v>
      </c>
      <c r="E525" s="1" t="s">
        <v>661</v>
      </c>
      <c r="F525" s="2">
        <v>42594</v>
      </c>
      <c r="G525" s="77">
        <v>88.01</v>
      </c>
      <c r="H525" s="77">
        <v>88.01</v>
      </c>
      <c r="I525" s="77">
        <v>0</v>
      </c>
      <c r="J525" s="2">
        <v>42622</v>
      </c>
      <c r="K525" s="78">
        <v>30</v>
      </c>
      <c r="L525" s="2">
        <v>42370</v>
      </c>
      <c r="M525" s="2">
        <v>42735</v>
      </c>
      <c r="N525" s="77">
        <v>0</v>
      </c>
      <c r="P525" s="77">
        <v>0</v>
      </c>
      <c r="Q525" s="78">
        <f t="shared" si="64"/>
        <v>28</v>
      </c>
      <c r="R525" s="3" t="str">
        <f t="shared" si="65"/>
        <v>S</v>
      </c>
      <c r="S525" s="77">
        <f t="shared" si="66"/>
        <v>0</v>
      </c>
      <c r="T525" s="78">
        <f t="shared" si="67"/>
        <v>30</v>
      </c>
      <c r="U525" s="77">
        <f t="shared" si="68"/>
        <v>2464.28</v>
      </c>
      <c r="V525" s="77">
        <f t="shared" si="69"/>
        <v>2640.3</v>
      </c>
      <c r="W525" s="78">
        <f t="shared" si="70"/>
        <v>-2</v>
      </c>
      <c r="X525" s="77">
        <f t="shared" si="71"/>
        <v>-176.02</v>
      </c>
      <c r="AH525" s="2"/>
      <c r="AQ525" s="2"/>
      <c r="AS525" s="2"/>
      <c r="AT525" s="2"/>
      <c r="BD525" s="1"/>
      <c r="BE525" s="2"/>
      <c r="BF525" s="1"/>
      <c r="BG525" s="2"/>
      <c r="BK525" s="2"/>
      <c r="BM525" s="2"/>
      <c r="BN525" s="2"/>
      <c r="BT525" s="2"/>
      <c r="BU525" s="2"/>
    </row>
    <row r="526" spans="1:73" ht="12.75">
      <c r="A526" s="3">
        <v>2016</v>
      </c>
      <c r="B526" s="3">
        <v>10664</v>
      </c>
      <c r="C526" s="1" t="s">
        <v>612</v>
      </c>
      <c r="D526" s="2">
        <v>42592</v>
      </c>
      <c r="E526" s="1" t="s">
        <v>662</v>
      </c>
      <c r="F526" s="2">
        <v>42594</v>
      </c>
      <c r="G526" s="77">
        <v>24.81</v>
      </c>
      <c r="H526" s="77">
        <v>24.81</v>
      </c>
      <c r="I526" s="77">
        <v>0</v>
      </c>
      <c r="J526" s="2">
        <v>42622</v>
      </c>
      <c r="K526" s="78">
        <v>30</v>
      </c>
      <c r="L526" s="2">
        <v>42370</v>
      </c>
      <c r="M526" s="2">
        <v>42735</v>
      </c>
      <c r="N526" s="77">
        <v>0</v>
      </c>
      <c r="P526" s="77">
        <v>0</v>
      </c>
      <c r="Q526" s="78">
        <f t="shared" si="64"/>
        <v>28</v>
      </c>
      <c r="R526" s="3" t="str">
        <f t="shared" si="65"/>
        <v>S</v>
      </c>
      <c r="S526" s="77">
        <f t="shared" si="66"/>
        <v>0</v>
      </c>
      <c r="T526" s="78">
        <f t="shared" si="67"/>
        <v>30</v>
      </c>
      <c r="U526" s="77">
        <f t="shared" si="68"/>
        <v>694.68</v>
      </c>
      <c r="V526" s="77">
        <f t="shared" si="69"/>
        <v>744.3</v>
      </c>
      <c r="W526" s="78">
        <f t="shared" si="70"/>
        <v>-2</v>
      </c>
      <c r="X526" s="77">
        <f t="shared" si="71"/>
        <v>-49.62</v>
      </c>
      <c r="AH526" s="2"/>
      <c r="AQ526" s="2"/>
      <c r="AS526" s="2"/>
      <c r="AT526" s="2"/>
      <c r="BD526" s="1"/>
      <c r="BE526" s="2"/>
      <c r="BF526" s="1"/>
      <c r="BG526" s="2"/>
      <c r="BK526" s="2"/>
      <c r="BM526" s="2"/>
      <c r="BN526" s="2"/>
      <c r="BT526" s="2"/>
      <c r="BU526" s="2"/>
    </row>
    <row r="527" spans="1:73" ht="12.75">
      <c r="A527" s="3">
        <v>2016</v>
      </c>
      <c r="B527" s="3">
        <v>10658</v>
      </c>
      <c r="C527" s="1" t="s">
        <v>612</v>
      </c>
      <c r="D527" s="2">
        <v>42592</v>
      </c>
      <c r="E527" s="1" t="s">
        <v>663</v>
      </c>
      <c r="F527" s="2">
        <v>42594</v>
      </c>
      <c r="G527" s="77">
        <v>161.77</v>
      </c>
      <c r="H527" s="77">
        <v>161.77</v>
      </c>
      <c r="I527" s="77">
        <v>0</v>
      </c>
      <c r="J527" s="2">
        <v>42622</v>
      </c>
      <c r="K527" s="78">
        <v>30</v>
      </c>
      <c r="L527" s="2">
        <v>42370</v>
      </c>
      <c r="M527" s="2">
        <v>42735</v>
      </c>
      <c r="N527" s="77">
        <v>0</v>
      </c>
      <c r="P527" s="77">
        <v>0</v>
      </c>
      <c r="Q527" s="78">
        <f t="shared" si="64"/>
        <v>28</v>
      </c>
      <c r="R527" s="3" t="str">
        <f t="shared" si="65"/>
        <v>S</v>
      </c>
      <c r="S527" s="77">
        <f t="shared" si="66"/>
        <v>0</v>
      </c>
      <c r="T527" s="78">
        <f t="shared" si="67"/>
        <v>30</v>
      </c>
      <c r="U527" s="77">
        <f t="shared" si="68"/>
        <v>4529.56</v>
      </c>
      <c r="V527" s="77">
        <f t="shared" si="69"/>
        <v>4853.1</v>
      </c>
      <c r="W527" s="78">
        <f t="shared" si="70"/>
        <v>-2</v>
      </c>
      <c r="X527" s="77">
        <f t="shared" si="71"/>
        <v>-323.54</v>
      </c>
      <c r="AH527" s="2"/>
      <c r="AQ527" s="2"/>
      <c r="AS527" s="2"/>
      <c r="AT527" s="2"/>
      <c r="BD527" s="1"/>
      <c r="BE527" s="2"/>
      <c r="BF527" s="1"/>
      <c r="BG527" s="2"/>
      <c r="BK527" s="2"/>
      <c r="BM527" s="2"/>
      <c r="BN527" s="2"/>
      <c r="BT527" s="2"/>
      <c r="BU527" s="2"/>
    </row>
    <row r="528" spans="1:73" ht="12.75">
      <c r="A528" s="3">
        <v>2016</v>
      </c>
      <c r="B528" s="3">
        <v>10668</v>
      </c>
      <c r="C528" s="1" t="s">
        <v>612</v>
      </c>
      <c r="D528" s="2">
        <v>42592</v>
      </c>
      <c r="E528" s="1" t="s">
        <v>664</v>
      </c>
      <c r="F528" s="2">
        <v>42594</v>
      </c>
      <c r="G528" s="77">
        <v>82.64</v>
      </c>
      <c r="H528" s="77">
        <v>82.64</v>
      </c>
      <c r="I528" s="77">
        <v>0</v>
      </c>
      <c r="J528" s="2">
        <v>42622</v>
      </c>
      <c r="K528" s="78">
        <v>30</v>
      </c>
      <c r="L528" s="2">
        <v>42370</v>
      </c>
      <c r="M528" s="2">
        <v>42735</v>
      </c>
      <c r="N528" s="77">
        <v>0</v>
      </c>
      <c r="P528" s="77">
        <v>0</v>
      </c>
      <c r="Q528" s="78">
        <f t="shared" si="64"/>
        <v>28</v>
      </c>
      <c r="R528" s="3" t="str">
        <f t="shared" si="65"/>
        <v>S</v>
      </c>
      <c r="S528" s="77">
        <f t="shared" si="66"/>
        <v>0</v>
      </c>
      <c r="T528" s="78">
        <f t="shared" si="67"/>
        <v>30</v>
      </c>
      <c r="U528" s="77">
        <f t="shared" si="68"/>
        <v>2313.92</v>
      </c>
      <c r="V528" s="77">
        <f t="shared" si="69"/>
        <v>2479.2</v>
      </c>
      <c r="W528" s="78">
        <f t="shared" si="70"/>
        <v>-2</v>
      </c>
      <c r="X528" s="77">
        <f t="shared" si="71"/>
        <v>-165.28</v>
      </c>
      <c r="AH528" s="2"/>
      <c r="AQ528" s="2"/>
      <c r="AS528" s="2"/>
      <c r="AT528" s="2"/>
      <c r="BD528" s="1"/>
      <c r="BE528" s="2"/>
      <c r="BF528" s="1"/>
      <c r="BG528" s="2"/>
      <c r="BK528" s="2"/>
      <c r="BM528" s="2"/>
      <c r="BN528" s="2"/>
      <c r="BT528" s="2"/>
      <c r="BU528" s="2"/>
    </row>
    <row r="529" spans="1:73" ht="12.75">
      <c r="A529" s="3">
        <v>2016</v>
      </c>
      <c r="B529" s="3">
        <v>10673</v>
      </c>
      <c r="C529" s="1" t="s">
        <v>612</v>
      </c>
      <c r="D529" s="2">
        <v>42592</v>
      </c>
      <c r="E529" s="1" t="s">
        <v>665</v>
      </c>
      <c r="F529" s="2">
        <v>42594</v>
      </c>
      <c r="G529" s="77">
        <v>37.3</v>
      </c>
      <c r="H529" s="77">
        <v>37.3</v>
      </c>
      <c r="I529" s="77">
        <v>0</v>
      </c>
      <c r="J529" s="2">
        <v>42622</v>
      </c>
      <c r="K529" s="78">
        <v>30</v>
      </c>
      <c r="L529" s="2">
        <v>42370</v>
      </c>
      <c r="M529" s="2">
        <v>42735</v>
      </c>
      <c r="N529" s="77">
        <v>0</v>
      </c>
      <c r="P529" s="77">
        <v>0</v>
      </c>
      <c r="Q529" s="78">
        <f t="shared" si="64"/>
        <v>28</v>
      </c>
      <c r="R529" s="3" t="str">
        <f t="shared" si="65"/>
        <v>S</v>
      </c>
      <c r="S529" s="77">
        <f t="shared" si="66"/>
        <v>0</v>
      </c>
      <c r="T529" s="78">
        <f t="shared" si="67"/>
        <v>30</v>
      </c>
      <c r="U529" s="77">
        <f t="shared" si="68"/>
        <v>1044.4</v>
      </c>
      <c r="V529" s="77">
        <f t="shared" si="69"/>
        <v>1119</v>
      </c>
      <c r="W529" s="78">
        <f t="shared" si="70"/>
        <v>-2</v>
      </c>
      <c r="X529" s="77">
        <f t="shared" si="71"/>
        <v>-74.6</v>
      </c>
      <c r="AH529" s="2"/>
      <c r="AQ529" s="2"/>
      <c r="AS529" s="2"/>
      <c r="AT529" s="2"/>
      <c r="BD529" s="1"/>
      <c r="BE529" s="2"/>
      <c r="BF529" s="1"/>
      <c r="BG529" s="2"/>
      <c r="BK529" s="2"/>
      <c r="BM529" s="2"/>
      <c r="BN529" s="2"/>
      <c r="BT529" s="2"/>
      <c r="BU529" s="2"/>
    </row>
    <row r="530" spans="1:73" ht="12.75">
      <c r="A530" s="3">
        <v>2016</v>
      </c>
      <c r="B530" s="3">
        <v>10654</v>
      </c>
      <c r="C530" s="1" t="s">
        <v>612</v>
      </c>
      <c r="D530" s="2">
        <v>42592</v>
      </c>
      <c r="E530" s="1" t="s">
        <v>666</v>
      </c>
      <c r="F530" s="2">
        <v>42594</v>
      </c>
      <c r="G530" s="77">
        <v>40.45</v>
      </c>
      <c r="H530" s="77">
        <v>40.45</v>
      </c>
      <c r="I530" s="77">
        <v>0</v>
      </c>
      <c r="J530" s="2">
        <v>42622</v>
      </c>
      <c r="K530" s="78">
        <v>30</v>
      </c>
      <c r="L530" s="2">
        <v>42370</v>
      </c>
      <c r="M530" s="2">
        <v>42735</v>
      </c>
      <c r="N530" s="77">
        <v>0</v>
      </c>
      <c r="P530" s="77">
        <v>0</v>
      </c>
      <c r="Q530" s="78">
        <f t="shared" si="64"/>
        <v>28</v>
      </c>
      <c r="R530" s="3" t="str">
        <f t="shared" si="65"/>
        <v>S</v>
      </c>
      <c r="S530" s="77">
        <f t="shared" si="66"/>
        <v>0</v>
      </c>
      <c r="T530" s="78">
        <f t="shared" si="67"/>
        <v>30</v>
      </c>
      <c r="U530" s="77">
        <f t="shared" si="68"/>
        <v>1132.6</v>
      </c>
      <c r="V530" s="77">
        <f t="shared" si="69"/>
        <v>1213.5</v>
      </c>
      <c r="W530" s="78">
        <f t="shared" si="70"/>
        <v>-2</v>
      </c>
      <c r="X530" s="77">
        <f t="shared" si="71"/>
        <v>-80.9</v>
      </c>
      <c r="AH530" s="2"/>
      <c r="AQ530" s="2"/>
      <c r="AS530" s="2"/>
      <c r="AT530" s="2"/>
      <c r="BD530" s="1"/>
      <c r="BE530" s="2"/>
      <c r="BF530" s="1"/>
      <c r="BG530" s="2"/>
      <c r="BM530" s="2"/>
      <c r="BN530" s="2"/>
      <c r="BT530" s="2"/>
      <c r="BU530" s="2"/>
    </row>
    <row r="531" spans="1:73" ht="12.75">
      <c r="A531" s="3">
        <v>2016</v>
      </c>
      <c r="B531" s="3">
        <v>10663</v>
      </c>
      <c r="C531" s="1" t="s">
        <v>612</v>
      </c>
      <c r="D531" s="2">
        <v>42592</v>
      </c>
      <c r="E531" s="1" t="s">
        <v>667</v>
      </c>
      <c r="F531" s="2">
        <v>42594</v>
      </c>
      <c r="G531" s="77">
        <v>43.82</v>
      </c>
      <c r="H531" s="77">
        <v>43.82</v>
      </c>
      <c r="I531" s="77">
        <v>0</v>
      </c>
      <c r="J531" s="2">
        <v>42622</v>
      </c>
      <c r="K531" s="78">
        <v>30</v>
      </c>
      <c r="L531" s="2">
        <v>42370</v>
      </c>
      <c r="M531" s="2">
        <v>42735</v>
      </c>
      <c r="N531" s="77">
        <v>0</v>
      </c>
      <c r="P531" s="77">
        <v>0</v>
      </c>
      <c r="Q531" s="78">
        <f t="shared" si="64"/>
        <v>28</v>
      </c>
      <c r="R531" s="3" t="str">
        <f t="shared" si="65"/>
        <v>S</v>
      </c>
      <c r="S531" s="77">
        <f t="shared" si="66"/>
        <v>0</v>
      </c>
      <c r="T531" s="78">
        <f t="shared" si="67"/>
        <v>30</v>
      </c>
      <c r="U531" s="77">
        <f t="shared" si="68"/>
        <v>1226.96</v>
      </c>
      <c r="V531" s="77">
        <f t="shared" si="69"/>
        <v>1314.6</v>
      </c>
      <c r="W531" s="78">
        <f t="shared" si="70"/>
        <v>-2</v>
      </c>
      <c r="X531" s="77">
        <f t="shared" si="71"/>
        <v>-87.64</v>
      </c>
      <c r="AH531" s="2"/>
      <c r="AQ531" s="2"/>
      <c r="AS531" s="2"/>
      <c r="AT531" s="2"/>
      <c r="BD531" s="1"/>
      <c r="BE531" s="2"/>
      <c r="BF531" s="1"/>
      <c r="BG531" s="2"/>
      <c r="BM531" s="2"/>
      <c r="BN531" s="2"/>
      <c r="BT531" s="2"/>
      <c r="BU531" s="2"/>
    </row>
    <row r="532" spans="1:73" ht="12.75">
      <c r="A532" s="3">
        <v>2016</v>
      </c>
      <c r="B532" s="3">
        <v>10652</v>
      </c>
      <c r="C532" s="1" t="s">
        <v>612</v>
      </c>
      <c r="D532" s="2">
        <v>42592</v>
      </c>
      <c r="E532" s="1" t="s">
        <v>668</v>
      </c>
      <c r="F532" s="2">
        <v>42594</v>
      </c>
      <c r="G532" s="77">
        <v>22</v>
      </c>
      <c r="H532" s="77">
        <v>22</v>
      </c>
      <c r="I532" s="77">
        <v>0</v>
      </c>
      <c r="J532" s="2">
        <v>42622</v>
      </c>
      <c r="K532" s="78">
        <v>30</v>
      </c>
      <c r="L532" s="2">
        <v>42370</v>
      </c>
      <c r="M532" s="2">
        <v>42735</v>
      </c>
      <c r="N532" s="77">
        <v>0</v>
      </c>
      <c r="P532" s="77">
        <v>0</v>
      </c>
      <c r="Q532" s="78">
        <f t="shared" si="64"/>
        <v>28</v>
      </c>
      <c r="R532" s="3" t="str">
        <f t="shared" si="65"/>
        <v>S</v>
      </c>
      <c r="S532" s="77">
        <f t="shared" si="66"/>
        <v>0</v>
      </c>
      <c r="T532" s="78">
        <f t="shared" si="67"/>
        <v>30</v>
      </c>
      <c r="U532" s="77">
        <f t="shared" si="68"/>
        <v>616</v>
      </c>
      <c r="V532" s="77">
        <f t="shared" si="69"/>
        <v>660</v>
      </c>
      <c r="W532" s="78">
        <f t="shared" si="70"/>
        <v>-2</v>
      </c>
      <c r="X532" s="77">
        <f t="shared" si="71"/>
        <v>-44</v>
      </c>
      <c r="AH532" s="2"/>
      <c r="AQ532" s="2"/>
      <c r="AS532" s="2"/>
      <c r="AT532" s="2"/>
      <c r="BD532" s="1"/>
      <c r="BE532" s="2"/>
      <c r="BF532" s="1"/>
      <c r="BG532" s="2"/>
      <c r="BM532" s="2"/>
      <c r="BN532" s="2"/>
      <c r="BT532" s="2"/>
      <c r="BU532" s="2"/>
    </row>
    <row r="533" spans="1:73" ht="12.75">
      <c r="A533" s="3">
        <v>2016</v>
      </c>
      <c r="B533" s="3">
        <v>10659</v>
      </c>
      <c r="C533" s="1" t="s">
        <v>612</v>
      </c>
      <c r="D533" s="2">
        <v>42592</v>
      </c>
      <c r="E533" s="1" t="s">
        <v>669</v>
      </c>
      <c r="F533" s="2">
        <v>42594</v>
      </c>
      <c r="G533" s="77">
        <v>20.12</v>
      </c>
      <c r="H533" s="77">
        <v>20.12</v>
      </c>
      <c r="I533" s="77">
        <v>0</v>
      </c>
      <c r="J533" s="2">
        <v>42622</v>
      </c>
      <c r="K533" s="78">
        <v>30</v>
      </c>
      <c r="L533" s="2">
        <v>42370</v>
      </c>
      <c r="M533" s="2">
        <v>42735</v>
      </c>
      <c r="N533" s="77">
        <v>0</v>
      </c>
      <c r="P533" s="77">
        <v>0</v>
      </c>
      <c r="Q533" s="78">
        <f t="shared" si="64"/>
        <v>28</v>
      </c>
      <c r="R533" s="3" t="str">
        <f t="shared" si="65"/>
        <v>S</v>
      </c>
      <c r="S533" s="77">
        <f t="shared" si="66"/>
        <v>0</v>
      </c>
      <c r="T533" s="78">
        <f t="shared" si="67"/>
        <v>30</v>
      </c>
      <c r="U533" s="77">
        <f t="shared" si="68"/>
        <v>563.36</v>
      </c>
      <c r="V533" s="77">
        <f t="shared" si="69"/>
        <v>603.6</v>
      </c>
      <c r="W533" s="78">
        <f t="shared" si="70"/>
        <v>-2</v>
      </c>
      <c r="X533" s="77">
        <f t="shared" si="71"/>
        <v>-40.24</v>
      </c>
      <c r="AH533" s="2"/>
      <c r="AQ533" s="2"/>
      <c r="AS533" s="2"/>
      <c r="AT533" s="2"/>
      <c r="BD533" s="1"/>
      <c r="BE533" s="2"/>
      <c r="BF533" s="1"/>
      <c r="BG533" s="2"/>
      <c r="BM533" s="2"/>
      <c r="BN533" s="2"/>
      <c r="BT533" s="2"/>
      <c r="BU533" s="2"/>
    </row>
    <row r="534" spans="1:73" ht="12.75">
      <c r="A534" s="3">
        <v>2016</v>
      </c>
      <c r="B534" s="3">
        <v>10650</v>
      </c>
      <c r="C534" s="1" t="s">
        <v>612</v>
      </c>
      <c r="D534" s="2">
        <v>42592</v>
      </c>
      <c r="E534" s="1" t="s">
        <v>670</v>
      </c>
      <c r="F534" s="2">
        <v>42594</v>
      </c>
      <c r="G534" s="77">
        <v>18.24</v>
      </c>
      <c r="H534" s="77">
        <v>18.24</v>
      </c>
      <c r="I534" s="77">
        <v>0</v>
      </c>
      <c r="J534" s="2">
        <v>42622</v>
      </c>
      <c r="K534" s="78">
        <v>30</v>
      </c>
      <c r="L534" s="2">
        <v>42370</v>
      </c>
      <c r="M534" s="2">
        <v>42735</v>
      </c>
      <c r="N534" s="77">
        <v>0</v>
      </c>
      <c r="P534" s="77">
        <v>0</v>
      </c>
      <c r="Q534" s="78">
        <f t="shared" si="64"/>
        <v>28</v>
      </c>
      <c r="R534" s="3" t="str">
        <f t="shared" si="65"/>
        <v>S</v>
      </c>
      <c r="S534" s="77">
        <f t="shared" si="66"/>
        <v>0</v>
      </c>
      <c r="T534" s="78">
        <f t="shared" si="67"/>
        <v>30</v>
      </c>
      <c r="U534" s="77">
        <f t="shared" si="68"/>
        <v>510.72</v>
      </c>
      <c r="V534" s="77">
        <f t="shared" si="69"/>
        <v>547.2</v>
      </c>
      <c r="W534" s="78">
        <f t="shared" si="70"/>
        <v>-2</v>
      </c>
      <c r="X534" s="77">
        <f t="shared" si="71"/>
        <v>-36.48</v>
      </c>
      <c r="AH534" s="2"/>
      <c r="AQ534" s="2"/>
      <c r="AS534" s="2"/>
      <c r="AT534" s="2"/>
      <c r="BD534" s="1"/>
      <c r="BE534" s="2"/>
      <c r="BF534" s="1"/>
      <c r="BG534" s="2"/>
      <c r="BM534" s="2"/>
      <c r="BN534" s="2"/>
      <c r="BT534" s="2"/>
      <c r="BU534" s="2"/>
    </row>
    <row r="535" spans="1:73" ht="12.75">
      <c r="A535" s="3">
        <v>2016</v>
      </c>
      <c r="B535" s="3">
        <v>10655</v>
      </c>
      <c r="C535" s="1" t="s">
        <v>612</v>
      </c>
      <c r="D535" s="2">
        <v>42592</v>
      </c>
      <c r="E535" s="1" t="s">
        <v>671</v>
      </c>
      <c r="F535" s="2">
        <v>42594</v>
      </c>
      <c r="G535" s="77">
        <v>131.51</v>
      </c>
      <c r="H535" s="77">
        <v>131.51</v>
      </c>
      <c r="I535" s="77">
        <v>0</v>
      </c>
      <c r="J535" s="2">
        <v>42622</v>
      </c>
      <c r="K535" s="78">
        <v>30</v>
      </c>
      <c r="L535" s="2">
        <v>42370</v>
      </c>
      <c r="M535" s="2">
        <v>42735</v>
      </c>
      <c r="N535" s="77">
        <v>0</v>
      </c>
      <c r="P535" s="77">
        <v>0</v>
      </c>
      <c r="Q535" s="78">
        <f t="shared" si="64"/>
        <v>28</v>
      </c>
      <c r="R535" s="3" t="str">
        <f t="shared" si="65"/>
        <v>S</v>
      </c>
      <c r="S535" s="77">
        <f t="shared" si="66"/>
        <v>0</v>
      </c>
      <c r="T535" s="78">
        <f t="shared" si="67"/>
        <v>30</v>
      </c>
      <c r="U535" s="77">
        <f t="shared" si="68"/>
        <v>3682.28</v>
      </c>
      <c r="V535" s="77">
        <f t="shared" si="69"/>
        <v>3945.3</v>
      </c>
      <c r="W535" s="78">
        <f t="shared" si="70"/>
        <v>-2</v>
      </c>
      <c r="X535" s="77">
        <f t="shared" si="71"/>
        <v>-263.02</v>
      </c>
      <c r="AH535" s="2"/>
      <c r="AQ535" s="2"/>
      <c r="AS535" s="2"/>
      <c r="AT535" s="2"/>
      <c r="BD535" s="1"/>
      <c r="BE535" s="2"/>
      <c r="BF535" s="1"/>
      <c r="BG535" s="2"/>
      <c r="BM535" s="2"/>
      <c r="BN535" s="2"/>
      <c r="BT535" s="2"/>
      <c r="BU535" s="2"/>
    </row>
    <row r="536" spans="1:73" ht="12.75">
      <c r="A536" s="3">
        <v>2016</v>
      </c>
      <c r="B536" s="3">
        <v>10657</v>
      </c>
      <c r="C536" s="1" t="s">
        <v>612</v>
      </c>
      <c r="D536" s="2">
        <v>42592</v>
      </c>
      <c r="E536" s="1" t="s">
        <v>672</v>
      </c>
      <c r="F536" s="2">
        <v>42594</v>
      </c>
      <c r="G536" s="77">
        <v>88.01</v>
      </c>
      <c r="H536" s="77">
        <v>88.01</v>
      </c>
      <c r="I536" s="77">
        <v>0</v>
      </c>
      <c r="J536" s="2">
        <v>42622</v>
      </c>
      <c r="K536" s="78">
        <v>30</v>
      </c>
      <c r="L536" s="2">
        <v>42370</v>
      </c>
      <c r="M536" s="2">
        <v>42735</v>
      </c>
      <c r="N536" s="77">
        <v>0</v>
      </c>
      <c r="P536" s="77">
        <v>0</v>
      </c>
      <c r="Q536" s="78">
        <f t="shared" si="64"/>
        <v>28</v>
      </c>
      <c r="R536" s="3" t="str">
        <f t="shared" si="65"/>
        <v>S</v>
      </c>
      <c r="S536" s="77">
        <f t="shared" si="66"/>
        <v>0</v>
      </c>
      <c r="T536" s="78">
        <f t="shared" si="67"/>
        <v>30</v>
      </c>
      <c r="U536" s="77">
        <f t="shared" si="68"/>
        <v>2464.28</v>
      </c>
      <c r="V536" s="77">
        <f t="shared" si="69"/>
        <v>2640.3</v>
      </c>
      <c r="W536" s="78">
        <f t="shared" si="70"/>
        <v>-2</v>
      </c>
      <c r="X536" s="77">
        <f t="shared" si="71"/>
        <v>-176.02</v>
      </c>
      <c r="AH536" s="2"/>
      <c r="AQ536" s="2"/>
      <c r="AS536" s="2"/>
      <c r="AT536" s="2"/>
      <c r="BD536" s="1"/>
      <c r="BE536" s="2"/>
      <c r="BF536" s="1"/>
      <c r="BG536" s="2"/>
      <c r="BM536" s="2"/>
      <c r="BN536" s="2"/>
      <c r="BT536" s="2"/>
      <c r="BU536" s="2"/>
    </row>
    <row r="537" spans="1:73" ht="12.75">
      <c r="A537" s="3">
        <v>2016</v>
      </c>
      <c r="B537" s="3">
        <v>10651</v>
      </c>
      <c r="C537" s="1" t="s">
        <v>612</v>
      </c>
      <c r="D537" s="2">
        <v>42592</v>
      </c>
      <c r="E537" s="1" t="s">
        <v>673</v>
      </c>
      <c r="F537" s="2">
        <v>42594</v>
      </c>
      <c r="G537" s="77">
        <v>20.12</v>
      </c>
      <c r="H537" s="77">
        <v>20.12</v>
      </c>
      <c r="I537" s="77">
        <v>0</v>
      </c>
      <c r="J537" s="2">
        <v>42622</v>
      </c>
      <c r="K537" s="78">
        <v>30</v>
      </c>
      <c r="L537" s="2">
        <v>42370</v>
      </c>
      <c r="M537" s="2">
        <v>42735</v>
      </c>
      <c r="N537" s="77">
        <v>0</v>
      </c>
      <c r="P537" s="77">
        <v>0</v>
      </c>
      <c r="Q537" s="78">
        <f t="shared" si="64"/>
        <v>28</v>
      </c>
      <c r="R537" s="3" t="str">
        <f t="shared" si="65"/>
        <v>S</v>
      </c>
      <c r="S537" s="77">
        <f t="shared" si="66"/>
        <v>0</v>
      </c>
      <c r="T537" s="78">
        <f t="shared" si="67"/>
        <v>30</v>
      </c>
      <c r="U537" s="77">
        <f t="shared" si="68"/>
        <v>563.36</v>
      </c>
      <c r="V537" s="77">
        <f t="shared" si="69"/>
        <v>603.6</v>
      </c>
      <c r="W537" s="78">
        <f t="shared" si="70"/>
        <v>-2</v>
      </c>
      <c r="X537" s="77">
        <f t="shared" si="71"/>
        <v>-40.24</v>
      </c>
      <c r="AH537" s="2"/>
      <c r="AQ537" s="2"/>
      <c r="AS537" s="2"/>
      <c r="AT537" s="2"/>
      <c r="BD537" s="1"/>
      <c r="BE537" s="2"/>
      <c r="BF537" s="1"/>
      <c r="BG537" s="2"/>
      <c r="BM537" s="2"/>
      <c r="BN537" s="2"/>
      <c r="BT537" s="2"/>
      <c r="BU537" s="2"/>
    </row>
    <row r="538" spans="1:73" ht="12.75">
      <c r="A538" s="3">
        <v>2016</v>
      </c>
      <c r="C538" s="1" t="s">
        <v>612</v>
      </c>
      <c r="D538" s="2">
        <v>39752</v>
      </c>
      <c r="E538" s="1" t="s">
        <v>674</v>
      </c>
      <c r="F538" s="2">
        <v>39763</v>
      </c>
      <c r="G538" s="77">
        <v>2562.39</v>
      </c>
      <c r="H538" s="77">
        <v>0</v>
      </c>
      <c r="I538" s="77">
        <v>0</v>
      </c>
      <c r="J538" s="2">
        <v>1</v>
      </c>
      <c r="K538" s="78">
        <v>30</v>
      </c>
      <c r="L538" s="2">
        <v>42370</v>
      </c>
      <c r="M538" s="2">
        <v>42735</v>
      </c>
      <c r="N538" s="77">
        <v>0</v>
      </c>
      <c r="P538" s="77">
        <v>0</v>
      </c>
      <c r="Q538" s="78">
        <f t="shared" si="64"/>
        <v>0</v>
      </c>
      <c r="R538" s="3" t="str">
        <f t="shared" si="65"/>
        <v>N</v>
      </c>
      <c r="S538" s="77">
        <f t="shared" si="66"/>
        <v>2562.39</v>
      </c>
      <c r="T538" s="78">
        <f t="shared" si="67"/>
        <v>0</v>
      </c>
      <c r="U538" s="77">
        <f t="shared" si="68"/>
        <v>0</v>
      </c>
      <c r="V538" s="77">
        <f t="shared" si="69"/>
        <v>0</v>
      </c>
      <c r="W538" s="78">
        <f t="shared" si="70"/>
        <v>0</v>
      </c>
      <c r="X538" s="77">
        <f t="shared" si="71"/>
        <v>0</v>
      </c>
      <c r="AH538" s="2"/>
      <c r="AQ538" s="2"/>
      <c r="AS538" s="2"/>
      <c r="AT538" s="2"/>
      <c r="BD538" s="1"/>
      <c r="BE538" s="2"/>
      <c r="BF538" s="1"/>
      <c r="BG538" s="2"/>
      <c r="BM538" s="2"/>
      <c r="BN538" s="2"/>
      <c r="BT538" s="2"/>
      <c r="BU538" s="2"/>
    </row>
    <row r="539" spans="1:73" ht="12.75">
      <c r="A539" s="3">
        <v>2016</v>
      </c>
      <c r="B539" s="3">
        <v>10126</v>
      </c>
      <c r="C539" s="1" t="s">
        <v>612</v>
      </c>
      <c r="D539" s="2">
        <v>42193</v>
      </c>
      <c r="E539" s="1" t="s">
        <v>675</v>
      </c>
      <c r="F539" s="2">
        <v>42194</v>
      </c>
      <c r="G539" s="77">
        <v>463.6</v>
      </c>
      <c r="H539" s="77">
        <v>0</v>
      </c>
      <c r="I539" s="77">
        <v>0</v>
      </c>
      <c r="J539" s="2">
        <v>1</v>
      </c>
      <c r="K539" s="78">
        <v>30</v>
      </c>
      <c r="L539" s="2">
        <v>42370</v>
      </c>
      <c r="M539" s="2">
        <v>42735</v>
      </c>
      <c r="N539" s="77">
        <v>0</v>
      </c>
      <c r="P539" s="77">
        <v>0</v>
      </c>
      <c r="Q539" s="78">
        <f t="shared" si="64"/>
        <v>0</v>
      </c>
      <c r="R539" s="3" t="str">
        <f t="shared" si="65"/>
        <v>N</v>
      </c>
      <c r="S539" s="77">
        <f t="shared" si="66"/>
        <v>463.6</v>
      </c>
      <c r="T539" s="78">
        <f t="shared" si="67"/>
        <v>0</v>
      </c>
      <c r="U539" s="77">
        <f t="shared" si="68"/>
        <v>0</v>
      </c>
      <c r="V539" s="77">
        <f t="shared" si="69"/>
        <v>0</v>
      </c>
      <c r="W539" s="78">
        <f t="shared" si="70"/>
        <v>0</v>
      </c>
      <c r="X539" s="77">
        <f t="shared" si="71"/>
        <v>0</v>
      </c>
      <c r="AH539" s="2"/>
      <c r="AS539" s="2"/>
      <c r="AT539" s="2"/>
      <c r="BD539" s="1"/>
      <c r="BE539" s="2"/>
      <c r="BF539" s="1"/>
      <c r="BG539" s="2"/>
      <c r="BM539" s="2"/>
      <c r="BN539" s="2"/>
      <c r="BT539" s="2"/>
      <c r="BU539" s="2"/>
    </row>
    <row r="540" spans="1:73" ht="12.75">
      <c r="A540" s="3">
        <v>2016</v>
      </c>
      <c r="B540" s="3">
        <v>2811</v>
      </c>
      <c r="C540" s="1" t="s">
        <v>612</v>
      </c>
      <c r="D540" s="2">
        <v>42426</v>
      </c>
      <c r="E540" s="1" t="s">
        <v>676</v>
      </c>
      <c r="F540" s="2">
        <v>42429</v>
      </c>
      <c r="G540" s="77">
        <v>4574.59</v>
      </c>
      <c r="H540" s="77">
        <v>4574.59</v>
      </c>
      <c r="I540" s="77">
        <v>0</v>
      </c>
      <c r="J540" s="2">
        <v>42510</v>
      </c>
      <c r="K540" s="78">
        <v>30</v>
      </c>
      <c r="L540" s="2">
        <v>42370</v>
      </c>
      <c r="M540" s="2">
        <v>42735</v>
      </c>
      <c r="N540" s="77">
        <v>0</v>
      </c>
      <c r="P540" s="77">
        <v>0</v>
      </c>
      <c r="Q540" s="78">
        <f t="shared" si="64"/>
        <v>81</v>
      </c>
      <c r="R540" s="3" t="str">
        <f t="shared" si="65"/>
        <v>S</v>
      </c>
      <c r="S540" s="77">
        <f t="shared" si="66"/>
        <v>0</v>
      </c>
      <c r="T540" s="78">
        <f t="shared" si="67"/>
        <v>84</v>
      </c>
      <c r="U540" s="77">
        <f t="shared" si="68"/>
        <v>370541.79</v>
      </c>
      <c r="V540" s="77">
        <f t="shared" si="69"/>
        <v>384265.56</v>
      </c>
      <c r="W540" s="78">
        <f t="shared" si="70"/>
        <v>51</v>
      </c>
      <c r="X540" s="77">
        <f t="shared" si="71"/>
        <v>233304.09</v>
      </c>
      <c r="AH540" s="2"/>
      <c r="AQ540" s="2"/>
      <c r="AS540" s="2"/>
      <c r="AT540" s="2"/>
      <c r="BD540" s="1"/>
      <c r="BE540" s="2"/>
      <c r="BF540" s="1"/>
      <c r="BG540" s="2"/>
      <c r="BM540" s="2"/>
      <c r="BN540" s="2"/>
      <c r="BT540" s="2"/>
      <c r="BU540" s="2"/>
    </row>
    <row r="541" spans="1:73" ht="12.75">
      <c r="A541" s="3">
        <v>2016</v>
      </c>
      <c r="B541" s="3">
        <v>1371</v>
      </c>
      <c r="C541" s="1" t="s">
        <v>612</v>
      </c>
      <c r="D541" s="2">
        <v>42397</v>
      </c>
      <c r="E541" s="1" t="s">
        <v>677</v>
      </c>
      <c r="F541" s="2">
        <v>42397</v>
      </c>
      <c r="G541" s="77">
        <v>2500</v>
      </c>
      <c r="H541" s="77">
        <v>2500</v>
      </c>
      <c r="I541" s="77">
        <v>0</v>
      </c>
      <c r="J541" s="2">
        <v>42433</v>
      </c>
      <c r="K541" s="78">
        <v>30</v>
      </c>
      <c r="L541" s="2">
        <v>42370</v>
      </c>
      <c r="M541" s="2">
        <v>42735</v>
      </c>
      <c r="N541" s="77">
        <v>0</v>
      </c>
      <c r="P541" s="77">
        <v>0</v>
      </c>
      <c r="Q541" s="78">
        <f t="shared" si="64"/>
        <v>36</v>
      </c>
      <c r="R541" s="3" t="str">
        <f t="shared" si="65"/>
        <v>S</v>
      </c>
      <c r="S541" s="77">
        <f t="shared" si="66"/>
        <v>0</v>
      </c>
      <c r="T541" s="78">
        <f t="shared" si="67"/>
        <v>36</v>
      </c>
      <c r="U541" s="77">
        <f t="shared" si="68"/>
        <v>90000</v>
      </c>
      <c r="V541" s="77">
        <f t="shared" si="69"/>
        <v>90000</v>
      </c>
      <c r="W541" s="78">
        <f t="shared" si="70"/>
        <v>6</v>
      </c>
      <c r="X541" s="77">
        <f t="shared" si="71"/>
        <v>15000</v>
      </c>
      <c r="AH541" s="2"/>
      <c r="AQ541" s="2"/>
      <c r="AS541" s="2"/>
      <c r="AT541" s="2"/>
      <c r="BD541" s="1"/>
      <c r="BE541" s="2"/>
      <c r="BF541" s="1"/>
      <c r="BG541" s="2"/>
      <c r="BK541" s="2"/>
      <c r="BM541" s="2"/>
      <c r="BN541" s="2"/>
      <c r="BT541" s="2"/>
      <c r="BU541" s="2"/>
    </row>
    <row r="542" spans="1:73" ht="12.75">
      <c r="A542" s="3">
        <v>2016</v>
      </c>
      <c r="C542" s="1" t="s">
        <v>612</v>
      </c>
      <c r="D542" s="2">
        <v>39801</v>
      </c>
      <c r="E542" s="1" t="s">
        <v>678</v>
      </c>
      <c r="F542" s="2">
        <v>39846</v>
      </c>
      <c r="G542" s="77">
        <v>39.85</v>
      </c>
      <c r="H542" s="77">
        <v>0</v>
      </c>
      <c r="I542" s="77">
        <v>0</v>
      </c>
      <c r="J542" s="2">
        <v>1</v>
      </c>
      <c r="K542" s="78">
        <v>30</v>
      </c>
      <c r="L542" s="2">
        <v>42370</v>
      </c>
      <c r="M542" s="2">
        <v>42735</v>
      </c>
      <c r="N542" s="77">
        <v>0</v>
      </c>
      <c r="P542" s="77">
        <v>0</v>
      </c>
      <c r="Q542" s="78">
        <f t="shared" si="64"/>
        <v>0</v>
      </c>
      <c r="R542" s="3" t="str">
        <f t="shared" si="65"/>
        <v>N</v>
      </c>
      <c r="S542" s="77">
        <f t="shared" si="66"/>
        <v>39.85</v>
      </c>
      <c r="T542" s="78">
        <f t="shared" si="67"/>
        <v>0</v>
      </c>
      <c r="U542" s="77">
        <f t="shared" si="68"/>
        <v>0</v>
      </c>
      <c r="V542" s="77">
        <f t="shared" si="69"/>
        <v>0</v>
      </c>
      <c r="W542" s="78">
        <f t="shared" si="70"/>
        <v>0</v>
      </c>
      <c r="X542" s="77">
        <f t="shared" si="71"/>
        <v>0</v>
      </c>
      <c r="AH542" s="2"/>
      <c r="AQ542" s="2"/>
      <c r="AS542" s="2"/>
      <c r="AT542" s="2"/>
      <c r="BD542" s="1"/>
      <c r="BE542" s="2"/>
      <c r="BF542" s="1"/>
      <c r="BG542" s="2"/>
      <c r="BK542" s="2"/>
      <c r="BM542" s="2"/>
      <c r="BN542" s="2"/>
      <c r="BT542" s="2"/>
      <c r="BU542" s="2"/>
    </row>
    <row r="543" spans="1:73" ht="12.75">
      <c r="A543" s="3">
        <v>2016</v>
      </c>
      <c r="C543" s="1" t="s">
        <v>612</v>
      </c>
      <c r="D543" s="2">
        <v>40942</v>
      </c>
      <c r="E543" s="1" t="s">
        <v>679</v>
      </c>
      <c r="F543" s="2">
        <v>40980</v>
      </c>
      <c r="G543" s="77">
        <v>220.79</v>
      </c>
      <c r="H543" s="77">
        <v>0</v>
      </c>
      <c r="I543" s="77">
        <v>0</v>
      </c>
      <c r="J543" s="2">
        <v>1</v>
      </c>
      <c r="K543" s="78">
        <v>30</v>
      </c>
      <c r="L543" s="2">
        <v>42370</v>
      </c>
      <c r="M543" s="2">
        <v>42735</v>
      </c>
      <c r="N543" s="77">
        <v>0</v>
      </c>
      <c r="P543" s="77">
        <v>0</v>
      </c>
      <c r="Q543" s="78">
        <f t="shared" si="64"/>
        <v>0</v>
      </c>
      <c r="R543" s="3" t="str">
        <f t="shared" si="65"/>
        <v>N</v>
      </c>
      <c r="S543" s="77">
        <f t="shared" si="66"/>
        <v>220.79</v>
      </c>
      <c r="T543" s="78">
        <f t="shared" si="67"/>
        <v>0</v>
      </c>
      <c r="U543" s="77">
        <f t="shared" si="68"/>
        <v>0</v>
      </c>
      <c r="V543" s="77">
        <f t="shared" si="69"/>
        <v>0</v>
      </c>
      <c r="W543" s="78">
        <f t="shared" si="70"/>
        <v>0</v>
      </c>
      <c r="X543" s="77">
        <f t="shared" si="71"/>
        <v>0</v>
      </c>
      <c r="AH543" s="2"/>
      <c r="AQ543" s="2"/>
      <c r="AS543" s="2"/>
      <c r="AT543" s="2"/>
      <c r="BD543" s="1"/>
      <c r="BE543" s="2"/>
      <c r="BF543" s="1"/>
      <c r="BG543" s="2"/>
      <c r="BK543" s="2"/>
      <c r="BM543" s="2"/>
      <c r="BN543" s="2"/>
      <c r="BT543" s="2"/>
      <c r="BU543" s="2"/>
    </row>
    <row r="544" spans="1:73" ht="12.75">
      <c r="A544" s="3">
        <v>2016</v>
      </c>
      <c r="B544" s="3">
        <v>18253</v>
      </c>
      <c r="C544" s="1" t="s">
        <v>680</v>
      </c>
      <c r="D544" s="2">
        <v>42361</v>
      </c>
      <c r="E544" s="1" t="s">
        <v>681</v>
      </c>
      <c r="F544" s="2">
        <v>42362</v>
      </c>
      <c r="G544" s="77">
        <v>2200.88</v>
      </c>
      <c r="H544" s="77">
        <v>2200.88</v>
      </c>
      <c r="I544" s="77">
        <v>0</v>
      </c>
      <c r="J544" s="2">
        <v>42446</v>
      </c>
      <c r="K544" s="78">
        <v>30</v>
      </c>
      <c r="L544" s="2">
        <v>42370</v>
      </c>
      <c r="M544" s="2">
        <v>42735</v>
      </c>
      <c r="N544" s="77">
        <v>0</v>
      </c>
      <c r="P544" s="77">
        <v>0</v>
      </c>
      <c r="Q544" s="78">
        <f t="shared" si="64"/>
        <v>84</v>
      </c>
      <c r="R544" s="3" t="str">
        <f t="shared" si="65"/>
        <v>S</v>
      </c>
      <c r="S544" s="77">
        <f t="shared" si="66"/>
        <v>0</v>
      </c>
      <c r="T544" s="78">
        <f t="shared" si="67"/>
        <v>85</v>
      </c>
      <c r="U544" s="77">
        <f t="shared" si="68"/>
        <v>184873.92</v>
      </c>
      <c r="V544" s="77">
        <f t="shared" si="69"/>
        <v>187074.8</v>
      </c>
      <c r="W544" s="78">
        <f t="shared" si="70"/>
        <v>54</v>
      </c>
      <c r="X544" s="77">
        <f t="shared" si="71"/>
        <v>118847.52</v>
      </c>
      <c r="AH544" s="2"/>
      <c r="AQ544" s="2"/>
      <c r="AS544" s="2"/>
      <c r="AT544" s="2"/>
      <c r="BD544" s="1"/>
      <c r="BE544" s="2"/>
      <c r="BF544" s="1"/>
      <c r="BG544" s="2"/>
      <c r="BK544" s="2"/>
      <c r="BM544" s="2"/>
      <c r="BN544" s="2"/>
      <c r="BT544" s="2"/>
      <c r="BU544" s="2"/>
    </row>
    <row r="545" spans="1:73" ht="12.75">
      <c r="A545" s="3">
        <v>2016</v>
      </c>
      <c r="B545" s="3">
        <v>3979</v>
      </c>
      <c r="C545" s="1" t="s">
        <v>682</v>
      </c>
      <c r="D545" s="2">
        <v>42446</v>
      </c>
      <c r="E545" s="1" t="s">
        <v>683</v>
      </c>
      <c r="F545" s="2">
        <v>42453</v>
      </c>
      <c r="G545" s="77">
        <v>64.38</v>
      </c>
      <c r="H545" s="77">
        <v>64.38</v>
      </c>
      <c r="I545" s="77">
        <v>0</v>
      </c>
      <c r="J545" s="2">
        <v>42510</v>
      </c>
      <c r="K545" s="78">
        <v>30</v>
      </c>
      <c r="L545" s="2">
        <v>42370</v>
      </c>
      <c r="M545" s="2">
        <v>42735</v>
      </c>
      <c r="N545" s="77">
        <v>0</v>
      </c>
      <c r="P545" s="77">
        <v>0</v>
      </c>
      <c r="Q545" s="78">
        <f t="shared" si="64"/>
        <v>57</v>
      </c>
      <c r="R545" s="3" t="str">
        <f t="shared" si="65"/>
        <v>S</v>
      </c>
      <c r="S545" s="77">
        <f t="shared" si="66"/>
        <v>0</v>
      </c>
      <c r="T545" s="78">
        <f t="shared" si="67"/>
        <v>64</v>
      </c>
      <c r="U545" s="77">
        <f t="shared" si="68"/>
        <v>3669.66</v>
      </c>
      <c r="V545" s="77">
        <f t="shared" si="69"/>
        <v>4120.32</v>
      </c>
      <c r="W545" s="78">
        <f t="shared" si="70"/>
        <v>27</v>
      </c>
      <c r="X545" s="77">
        <f t="shared" si="71"/>
        <v>1738.26</v>
      </c>
      <c r="AH545" s="2"/>
      <c r="AQ545" s="2"/>
      <c r="AS545" s="2"/>
      <c r="AT545" s="2"/>
      <c r="BD545" s="1"/>
      <c r="BE545" s="2"/>
      <c r="BF545" s="1"/>
      <c r="BG545" s="2"/>
      <c r="BK545" s="2"/>
      <c r="BM545" s="2"/>
      <c r="BN545" s="2"/>
      <c r="BT545" s="2"/>
      <c r="BU545" s="2"/>
    </row>
    <row r="546" spans="1:73" ht="12.75">
      <c r="A546" s="3">
        <v>2016</v>
      </c>
      <c r="B546" s="3">
        <v>3976</v>
      </c>
      <c r="C546" s="1" t="s">
        <v>682</v>
      </c>
      <c r="D546" s="2">
        <v>42446</v>
      </c>
      <c r="E546" s="1" t="s">
        <v>684</v>
      </c>
      <c r="F546" s="2">
        <v>42453</v>
      </c>
      <c r="G546" s="77">
        <v>9767.83</v>
      </c>
      <c r="H546" s="77">
        <v>9767.83</v>
      </c>
      <c r="I546" s="77">
        <v>0</v>
      </c>
      <c r="J546" s="2">
        <v>42510</v>
      </c>
      <c r="K546" s="78">
        <v>30</v>
      </c>
      <c r="L546" s="2">
        <v>42370</v>
      </c>
      <c r="M546" s="2">
        <v>42735</v>
      </c>
      <c r="N546" s="77">
        <v>0</v>
      </c>
      <c r="P546" s="77">
        <v>0</v>
      </c>
      <c r="Q546" s="78">
        <f t="shared" si="64"/>
        <v>57</v>
      </c>
      <c r="R546" s="3" t="str">
        <f t="shared" si="65"/>
        <v>S</v>
      </c>
      <c r="S546" s="77">
        <f t="shared" si="66"/>
        <v>0</v>
      </c>
      <c r="T546" s="78">
        <f t="shared" si="67"/>
        <v>64</v>
      </c>
      <c r="U546" s="77">
        <f t="shared" si="68"/>
        <v>556766.31</v>
      </c>
      <c r="V546" s="77">
        <f t="shared" si="69"/>
        <v>625141.12</v>
      </c>
      <c r="W546" s="78">
        <f t="shared" si="70"/>
        <v>27</v>
      </c>
      <c r="X546" s="77">
        <f t="shared" si="71"/>
        <v>263731.41</v>
      </c>
      <c r="AH546" s="2"/>
      <c r="AQ546" s="2"/>
      <c r="AS546" s="2"/>
      <c r="AT546" s="2"/>
      <c r="BD546" s="1"/>
      <c r="BE546" s="2"/>
      <c r="BF546" s="1"/>
      <c r="BG546" s="2"/>
      <c r="BK546" s="2"/>
      <c r="BM546" s="2"/>
      <c r="BN546" s="2"/>
      <c r="BT546" s="2"/>
      <c r="BU546" s="2"/>
    </row>
    <row r="547" spans="1:73" ht="12.75">
      <c r="A547" s="3">
        <v>2016</v>
      </c>
      <c r="B547" s="3">
        <v>3977</v>
      </c>
      <c r="C547" s="1" t="s">
        <v>682</v>
      </c>
      <c r="D547" s="2">
        <v>42446</v>
      </c>
      <c r="E547" s="1" t="s">
        <v>685</v>
      </c>
      <c r="F547" s="2">
        <v>42453</v>
      </c>
      <c r="G547" s="77">
        <v>3240.43</v>
      </c>
      <c r="H547" s="77">
        <v>3240.43</v>
      </c>
      <c r="I547" s="77">
        <v>0</v>
      </c>
      <c r="J547" s="2">
        <v>42510</v>
      </c>
      <c r="K547" s="78">
        <v>30</v>
      </c>
      <c r="L547" s="2">
        <v>42370</v>
      </c>
      <c r="M547" s="2">
        <v>42735</v>
      </c>
      <c r="N547" s="77">
        <v>0</v>
      </c>
      <c r="P547" s="77">
        <v>0</v>
      </c>
      <c r="Q547" s="78">
        <f t="shared" si="64"/>
        <v>57</v>
      </c>
      <c r="R547" s="3" t="str">
        <f t="shared" si="65"/>
        <v>S</v>
      </c>
      <c r="S547" s="77">
        <f t="shared" si="66"/>
        <v>0</v>
      </c>
      <c r="T547" s="78">
        <f t="shared" si="67"/>
        <v>64</v>
      </c>
      <c r="U547" s="77">
        <f t="shared" si="68"/>
        <v>184704.51</v>
      </c>
      <c r="V547" s="77">
        <f t="shared" si="69"/>
        <v>207387.52</v>
      </c>
      <c r="W547" s="78">
        <f t="shared" si="70"/>
        <v>27</v>
      </c>
      <c r="X547" s="77">
        <f t="shared" si="71"/>
        <v>87491.61</v>
      </c>
      <c r="AH547" s="2"/>
      <c r="AQ547" s="2"/>
      <c r="AS547" s="2"/>
      <c r="AT547" s="2"/>
      <c r="BD547" s="1"/>
      <c r="BE547" s="2"/>
      <c r="BF547" s="1"/>
      <c r="BG547" s="2"/>
      <c r="BK547" s="2"/>
      <c r="BM547" s="2"/>
      <c r="BN547" s="2"/>
      <c r="BT547" s="2"/>
      <c r="BU547" s="2"/>
    </row>
    <row r="548" spans="1:73" ht="12.75">
      <c r="A548" s="3">
        <v>2016</v>
      </c>
      <c r="B548" s="3">
        <v>3975</v>
      </c>
      <c r="C548" s="1" t="s">
        <v>682</v>
      </c>
      <c r="D548" s="2">
        <v>42446</v>
      </c>
      <c r="E548" s="1" t="s">
        <v>686</v>
      </c>
      <c r="F548" s="2">
        <v>42453</v>
      </c>
      <c r="G548" s="77">
        <v>3197.9</v>
      </c>
      <c r="H548" s="77">
        <v>3197.9</v>
      </c>
      <c r="I548" s="77">
        <v>0</v>
      </c>
      <c r="J548" s="2">
        <v>42510</v>
      </c>
      <c r="K548" s="78">
        <v>30</v>
      </c>
      <c r="L548" s="2">
        <v>42370</v>
      </c>
      <c r="M548" s="2">
        <v>42735</v>
      </c>
      <c r="N548" s="77">
        <v>0</v>
      </c>
      <c r="P548" s="77">
        <v>0</v>
      </c>
      <c r="Q548" s="78">
        <f t="shared" si="64"/>
        <v>57</v>
      </c>
      <c r="R548" s="3" t="str">
        <f t="shared" si="65"/>
        <v>S</v>
      </c>
      <c r="S548" s="77">
        <f t="shared" si="66"/>
        <v>0</v>
      </c>
      <c r="T548" s="78">
        <f t="shared" si="67"/>
        <v>64</v>
      </c>
      <c r="U548" s="77">
        <f t="shared" si="68"/>
        <v>182280.3</v>
      </c>
      <c r="V548" s="77">
        <f t="shared" si="69"/>
        <v>204665.6</v>
      </c>
      <c r="W548" s="78">
        <f t="shared" si="70"/>
        <v>27</v>
      </c>
      <c r="X548" s="77">
        <f t="shared" si="71"/>
        <v>86343.3</v>
      </c>
      <c r="AH548" s="2"/>
      <c r="AQ548" s="2"/>
      <c r="AS548" s="2"/>
      <c r="AT548" s="2"/>
      <c r="BD548" s="1"/>
      <c r="BE548" s="2"/>
      <c r="BF548" s="1"/>
      <c r="BG548" s="2"/>
      <c r="BK548" s="2"/>
      <c r="BM548" s="2"/>
      <c r="BN548" s="2"/>
      <c r="BT548" s="2"/>
      <c r="BU548" s="2"/>
    </row>
    <row r="549" spans="1:73" ht="12.75">
      <c r="A549" s="3">
        <v>2016</v>
      </c>
      <c r="B549" s="3">
        <v>3978</v>
      </c>
      <c r="C549" s="1" t="s">
        <v>682</v>
      </c>
      <c r="D549" s="2">
        <v>42446</v>
      </c>
      <c r="E549" s="1" t="s">
        <v>687</v>
      </c>
      <c r="F549" s="2">
        <v>42453</v>
      </c>
      <c r="G549" s="77">
        <v>86.11</v>
      </c>
      <c r="H549" s="77">
        <v>86.11</v>
      </c>
      <c r="I549" s="77">
        <v>0</v>
      </c>
      <c r="J549" s="2">
        <v>42510</v>
      </c>
      <c r="K549" s="78">
        <v>30</v>
      </c>
      <c r="L549" s="2">
        <v>42370</v>
      </c>
      <c r="M549" s="2">
        <v>42735</v>
      </c>
      <c r="N549" s="77">
        <v>0</v>
      </c>
      <c r="P549" s="77">
        <v>0</v>
      </c>
      <c r="Q549" s="78">
        <f t="shared" si="64"/>
        <v>57</v>
      </c>
      <c r="R549" s="3" t="str">
        <f t="shared" si="65"/>
        <v>S</v>
      </c>
      <c r="S549" s="77">
        <f t="shared" si="66"/>
        <v>0</v>
      </c>
      <c r="T549" s="78">
        <f t="shared" si="67"/>
        <v>64</v>
      </c>
      <c r="U549" s="77">
        <f t="shared" si="68"/>
        <v>4908.27</v>
      </c>
      <c r="V549" s="77">
        <f t="shared" si="69"/>
        <v>5511.04</v>
      </c>
      <c r="W549" s="78">
        <f t="shared" si="70"/>
        <v>27</v>
      </c>
      <c r="X549" s="77">
        <f t="shared" si="71"/>
        <v>2324.97</v>
      </c>
      <c r="AH549" s="2"/>
      <c r="AQ549" s="2"/>
      <c r="AS549" s="2"/>
      <c r="AT549" s="2"/>
      <c r="BD549" s="1"/>
      <c r="BE549" s="2"/>
      <c r="BF549" s="1"/>
      <c r="BG549" s="2"/>
      <c r="BK549" s="2"/>
      <c r="BM549" s="2"/>
      <c r="BN549" s="2"/>
      <c r="BT549" s="2"/>
      <c r="BU549" s="2"/>
    </row>
    <row r="550" spans="1:73" ht="12.75">
      <c r="A550" s="3">
        <v>2016</v>
      </c>
      <c r="B550" s="3">
        <v>5222</v>
      </c>
      <c r="C550" s="1" t="s">
        <v>682</v>
      </c>
      <c r="D550" s="2">
        <v>42478</v>
      </c>
      <c r="E550" s="1" t="s">
        <v>688</v>
      </c>
      <c r="F550" s="2">
        <v>42480</v>
      </c>
      <c r="G550" s="77">
        <v>112.61</v>
      </c>
      <c r="H550" s="77">
        <v>112.61</v>
      </c>
      <c r="I550" s="77">
        <v>0</v>
      </c>
      <c r="J550" s="2">
        <v>42521</v>
      </c>
      <c r="K550" s="78">
        <v>30</v>
      </c>
      <c r="L550" s="2">
        <v>42370</v>
      </c>
      <c r="M550" s="2">
        <v>42735</v>
      </c>
      <c r="N550" s="77">
        <v>0</v>
      </c>
      <c r="P550" s="77">
        <v>0</v>
      </c>
      <c r="Q550" s="78">
        <f t="shared" si="64"/>
        <v>41</v>
      </c>
      <c r="R550" s="3" t="str">
        <f t="shared" si="65"/>
        <v>S</v>
      </c>
      <c r="S550" s="77">
        <f t="shared" si="66"/>
        <v>0</v>
      </c>
      <c r="T550" s="78">
        <f t="shared" si="67"/>
        <v>43</v>
      </c>
      <c r="U550" s="77">
        <f t="shared" si="68"/>
        <v>4617.01</v>
      </c>
      <c r="V550" s="77">
        <f t="shared" si="69"/>
        <v>4842.23</v>
      </c>
      <c r="W550" s="78">
        <f t="shared" si="70"/>
        <v>11</v>
      </c>
      <c r="X550" s="77">
        <f t="shared" si="71"/>
        <v>1238.71</v>
      </c>
      <c r="AH550" s="2"/>
      <c r="AQ550" s="2"/>
      <c r="AS550" s="2"/>
      <c r="AT550" s="2"/>
      <c r="BD550" s="1"/>
      <c r="BE550" s="2"/>
      <c r="BF550" s="1"/>
      <c r="BG550" s="2"/>
      <c r="BK550" s="2"/>
      <c r="BM550" s="2"/>
      <c r="BN550" s="2"/>
      <c r="BT550" s="2"/>
      <c r="BU550" s="2"/>
    </row>
    <row r="551" spans="1:73" ht="12.75">
      <c r="A551" s="3">
        <v>2016</v>
      </c>
      <c r="B551" s="3">
        <v>5221</v>
      </c>
      <c r="C551" s="1" t="s">
        <v>682</v>
      </c>
      <c r="D551" s="2">
        <v>42478</v>
      </c>
      <c r="E551" s="1" t="s">
        <v>689</v>
      </c>
      <c r="F551" s="2">
        <v>42480</v>
      </c>
      <c r="G551" s="77">
        <v>8994.68</v>
      </c>
      <c r="H551" s="77">
        <v>8994.68</v>
      </c>
      <c r="I551" s="77">
        <v>0</v>
      </c>
      <c r="J551" s="2">
        <v>42521</v>
      </c>
      <c r="K551" s="78">
        <v>30</v>
      </c>
      <c r="L551" s="2">
        <v>42370</v>
      </c>
      <c r="M551" s="2">
        <v>42735</v>
      </c>
      <c r="N551" s="77">
        <v>0</v>
      </c>
      <c r="P551" s="77">
        <v>0</v>
      </c>
      <c r="Q551" s="78">
        <f t="shared" si="64"/>
        <v>41</v>
      </c>
      <c r="R551" s="3" t="str">
        <f t="shared" si="65"/>
        <v>S</v>
      </c>
      <c r="S551" s="77">
        <f t="shared" si="66"/>
        <v>0</v>
      </c>
      <c r="T551" s="78">
        <f t="shared" si="67"/>
        <v>43</v>
      </c>
      <c r="U551" s="77">
        <f t="shared" si="68"/>
        <v>368781.88</v>
      </c>
      <c r="V551" s="77">
        <f t="shared" si="69"/>
        <v>386771.24</v>
      </c>
      <c r="W551" s="78">
        <f t="shared" si="70"/>
        <v>11</v>
      </c>
      <c r="X551" s="77">
        <f t="shared" si="71"/>
        <v>98941.48</v>
      </c>
      <c r="AH551" s="2"/>
      <c r="AQ551" s="2"/>
      <c r="AS551" s="2"/>
      <c r="AT551" s="2"/>
      <c r="BD551" s="1"/>
      <c r="BE551" s="2"/>
      <c r="BF551" s="1"/>
      <c r="BG551" s="2"/>
      <c r="BK551" s="2"/>
      <c r="BM551" s="2"/>
      <c r="BN551" s="2"/>
      <c r="BT551" s="2"/>
      <c r="BU551" s="2"/>
    </row>
    <row r="552" spans="1:73" ht="12.75">
      <c r="A552" s="3">
        <v>2016</v>
      </c>
      <c r="B552" s="3">
        <v>5220</v>
      </c>
      <c r="C552" s="1" t="s">
        <v>682</v>
      </c>
      <c r="D552" s="2">
        <v>42478</v>
      </c>
      <c r="E552" s="1" t="s">
        <v>690</v>
      </c>
      <c r="F552" s="2">
        <v>42480</v>
      </c>
      <c r="G552" s="77">
        <v>2973.29</v>
      </c>
      <c r="H552" s="77">
        <v>2973.29</v>
      </c>
      <c r="I552" s="77">
        <v>0</v>
      </c>
      <c r="J552" s="2">
        <v>42520</v>
      </c>
      <c r="K552" s="78">
        <v>30</v>
      </c>
      <c r="L552" s="2">
        <v>42370</v>
      </c>
      <c r="M552" s="2">
        <v>42735</v>
      </c>
      <c r="N552" s="77">
        <v>0</v>
      </c>
      <c r="P552" s="77">
        <v>0</v>
      </c>
      <c r="Q552" s="78">
        <f t="shared" si="64"/>
        <v>40</v>
      </c>
      <c r="R552" s="3" t="str">
        <f t="shared" si="65"/>
        <v>S</v>
      </c>
      <c r="S552" s="77">
        <f t="shared" si="66"/>
        <v>0</v>
      </c>
      <c r="T552" s="78">
        <f t="shared" si="67"/>
        <v>42</v>
      </c>
      <c r="U552" s="77">
        <f t="shared" si="68"/>
        <v>118931.6</v>
      </c>
      <c r="V552" s="77">
        <f t="shared" si="69"/>
        <v>124878.18</v>
      </c>
      <c r="W552" s="78">
        <f t="shared" si="70"/>
        <v>10</v>
      </c>
      <c r="X552" s="77">
        <f t="shared" si="71"/>
        <v>29732.9</v>
      </c>
      <c r="AH552" s="2"/>
      <c r="AQ552" s="2"/>
      <c r="AS552" s="2"/>
      <c r="AT552" s="2"/>
      <c r="BD552" s="1"/>
      <c r="BE552" s="2"/>
      <c r="BF552" s="1"/>
      <c r="BG552" s="2"/>
      <c r="BK552" s="2"/>
      <c r="BM552" s="2"/>
      <c r="BN552" s="2"/>
      <c r="BT552" s="2"/>
      <c r="BU552" s="2"/>
    </row>
    <row r="553" spans="1:73" ht="12.75">
      <c r="A553" s="3">
        <v>2016</v>
      </c>
      <c r="B553" s="3">
        <v>5223</v>
      </c>
      <c r="C553" s="1" t="s">
        <v>682</v>
      </c>
      <c r="D553" s="2">
        <v>42478</v>
      </c>
      <c r="E553" s="1" t="s">
        <v>691</v>
      </c>
      <c r="F553" s="2">
        <v>42480</v>
      </c>
      <c r="G553" s="77">
        <v>2738.96</v>
      </c>
      <c r="H553" s="77">
        <v>2738.96</v>
      </c>
      <c r="I553" s="77">
        <v>0</v>
      </c>
      <c r="J553" s="2">
        <v>42520</v>
      </c>
      <c r="K553" s="78">
        <v>30</v>
      </c>
      <c r="L553" s="2">
        <v>42370</v>
      </c>
      <c r="M553" s="2">
        <v>42735</v>
      </c>
      <c r="N553" s="77">
        <v>0</v>
      </c>
      <c r="P553" s="77">
        <v>0</v>
      </c>
      <c r="Q553" s="78">
        <f t="shared" si="64"/>
        <v>40</v>
      </c>
      <c r="R553" s="3" t="str">
        <f t="shared" si="65"/>
        <v>S</v>
      </c>
      <c r="S553" s="77">
        <f t="shared" si="66"/>
        <v>0</v>
      </c>
      <c r="T553" s="78">
        <f t="shared" si="67"/>
        <v>42</v>
      </c>
      <c r="U553" s="77">
        <f t="shared" si="68"/>
        <v>109558.4</v>
      </c>
      <c r="V553" s="77">
        <f t="shared" si="69"/>
        <v>115036.32</v>
      </c>
      <c r="W553" s="78">
        <f t="shared" si="70"/>
        <v>10</v>
      </c>
      <c r="X553" s="77">
        <f t="shared" si="71"/>
        <v>27389.6</v>
      </c>
      <c r="AH553" s="2"/>
      <c r="AQ553" s="2"/>
      <c r="AS553" s="2"/>
      <c r="AT553" s="2"/>
      <c r="BD553" s="1"/>
      <c r="BE553" s="2"/>
      <c r="BF553" s="1"/>
      <c r="BG553" s="2"/>
      <c r="BK553" s="2"/>
      <c r="BM553" s="2"/>
      <c r="BN553" s="2"/>
      <c r="BT553" s="2"/>
      <c r="BU553" s="2"/>
    </row>
    <row r="554" spans="1:73" ht="12.75">
      <c r="A554" s="3">
        <v>2016</v>
      </c>
      <c r="B554" s="3">
        <v>5224</v>
      </c>
      <c r="C554" s="1" t="s">
        <v>682</v>
      </c>
      <c r="D554" s="2">
        <v>42478</v>
      </c>
      <c r="E554" s="1" t="s">
        <v>692</v>
      </c>
      <c r="F554" s="2">
        <v>42480</v>
      </c>
      <c r="G554" s="77">
        <v>105.41</v>
      </c>
      <c r="H554" s="77">
        <v>105.41</v>
      </c>
      <c r="I554" s="77">
        <v>0</v>
      </c>
      <c r="J554" s="2">
        <v>42521</v>
      </c>
      <c r="K554" s="78">
        <v>30</v>
      </c>
      <c r="L554" s="2">
        <v>42370</v>
      </c>
      <c r="M554" s="2">
        <v>42735</v>
      </c>
      <c r="N554" s="77">
        <v>0</v>
      </c>
      <c r="P554" s="77">
        <v>0</v>
      </c>
      <c r="Q554" s="78">
        <f t="shared" si="64"/>
        <v>41</v>
      </c>
      <c r="R554" s="3" t="str">
        <f t="shared" si="65"/>
        <v>S</v>
      </c>
      <c r="S554" s="77">
        <f t="shared" si="66"/>
        <v>0</v>
      </c>
      <c r="T554" s="78">
        <f t="shared" si="67"/>
        <v>43</v>
      </c>
      <c r="U554" s="77">
        <f t="shared" si="68"/>
        <v>4321.81</v>
      </c>
      <c r="V554" s="77">
        <f t="shared" si="69"/>
        <v>4532.63</v>
      </c>
      <c r="W554" s="78">
        <f t="shared" si="70"/>
        <v>11</v>
      </c>
      <c r="X554" s="77">
        <f t="shared" si="71"/>
        <v>1159.51</v>
      </c>
      <c r="AH554" s="2"/>
      <c r="AQ554" s="2"/>
      <c r="AS554" s="2"/>
      <c r="AT554" s="2"/>
      <c r="BD554" s="1"/>
      <c r="BE554" s="2"/>
      <c r="BF554" s="1"/>
      <c r="BG554" s="2"/>
      <c r="BK554" s="2"/>
      <c r="BM554" s="2"/>
      <c r="BN554" s="2"/>
      <c r="BT554" s="2"/>
      <c r="BU554" s="2"/>
    </row>
    <row r="555" spans="1:73" ht="12.75">
      <c r="A555" s="3">
        <v>2016</v>
      </c>
      <c r="B555" s="3">
        <v>6495</v>
      </c>
      <c r="C555" s="1" t="s">
        <v>682</v>
      </c>
      <c r="D555" s="2">
        <v>42507</v>
      </c>
      <c r="E555" s="1" t="s">
        <v>693</v>
      </c>
      <c r="F555" s="2">
        <v>42508</v>
      </c>
      <c r="G555" s="77">
        <v>222.83</v>
      </c>
      <c r="H555" s="77">
        <v>222.83</v>
      </c>
      <c r="I555" s="77">
        <v>0</v>
      </c>
      <c r="J555" s="2">
        <v>42542</v>
      </c>
      <c r="K555" s="78">
        <v>30</v>
      </c>
      <c r="L555" s="2">
        <v>42370</v>
      </c>
      <c r="M555" s="2">
        <v>42735</v>
      </c>
      <c r="N555" s="77">
        <v>0</v>
      </c>
      <c r="P555" s="77">
        <v>0</v>
      </c>
      <c r="Q555" s="78">
        <f t="shared" si="64"/>
        <v>34</v>
      </c>
      <c r="R555" s="3" t="str">
        <f t="shared" si="65"/>
        <v>S</v>
      </c>
      <c r="S555" s="77">
        <f t="shared" si="66"/>
        <v>0</v>
      </c>
      <c r="T555" s="78">
        <f t="shared" si="67"/>
        <v>35</v>
      </c>
      <c r="U555" s="77">
        <f t="shared" si="68"/>
        <v>7576.22</v>
      </c>
      <c r="V555" s="77">
        <f t="shared" si="69"/>
        <v>7799.05</v>
      </c>
      <c r="W555" s="78">
        <f t="shared" si="70"/>
        <v>4</v>
      </c>
      <c r="X555" s="77">
        <f t="shared" si="71"/>
        <v>891.32</v>
      </c>
      <c r="AH555" s="2"/>
      <c r="AQ555" s="2"/>
      <c r="AS555" s="2"/>
      <c r="AT555" s="2"/>
      <c r="BD555" s="1"/>
      <c r="BE555" s="2"/>
      <c r="BF555" s="1"/>
      <c r="BG555" s="2"/>
      <c r="BK555" s="2"/>
      <c r="BM555" s="2"/>
      <c r="BN555" s="2"/>
      <c r="BT555" s="2"/>
      <c r="BU555" s="2"/>
    </row>
    <row r="556" spans="1:73" ht="12.75">
      <c r="A556" s="3">
        <v>2016</v>
      </c>
      <c r="B556" s="3">
        <v>6498</v>
      </c>
      <c r="C556" s="1" t="s">
        <v>682</v>
      </c>
      <c r="D556" s="2">
        <v>42507</v>
      </c>
      <c r="E556" s="1" t="s">
        <v>694</v>
      </c>
      <c r="F556" s="2">
        <v>42508</v>
      </c>
      <c r="G556" s="77">
        <v>6738.3</v>
      </c>
      <c r="H556" s="77">
        <v>6738.3</v>
      </c>
      <c r="I556" s="77">
        <v>0</v>
      </c>
      <c r="J556" s="2">
        <v>42542</v>
      </c>
      <c r="K556" s="78">
        <v>30</v>
      </c>
      <c r="L556" s="2">
        <v>42370</v>
      </c>
      <c r="M556" s="2">
        <v>42735</v>
      </c>
      <c r="N556" s="77">
        <v>0</v>
      </c>
      <c r="P556" s="77">
        <v>0</v>
      </c>
      <c r="Q556" s="78">
        <f t="shared" si="64"/>
        <v>34</v>
      </c>
      <c r="R556" s="3" t="str">
        <f t="shared" si="65"/>
        <v>S</v>
      </c>
      <c r="S556" s="77">
        <f t="shared" si="66"/>
        <v>0</v>
      </c>
      <c r="T556" s="78">
        <f t="shared" si="67"/>
        <v>35</v>
      </c>
      <c r="U556" s="77">
        <f t="shared" si="68"/>
        <v>229102.2</v>
      </c>
      <c r="V556" s="77">
        <f t="shared" si="69"/>
        <v>235840.5</v>
      </c>
      <c r="W556" s="78">
        <f t="shared" si="70"/>
        <v>4</v>
      </c>
      <c r="X556" s="77">
        <f t="shared" si="71"/>
        <v>26953.2</v>
      </c>
      <c r="AH556" s="2"/>
      <c r="AQ556" s="2"/>
      <c r="AS556" s="2"/>
      <c r="AT556" s="2"/>
      <c r="BD556" s="1"/>
      <c r="BE556" s="2"/>
      <c r="BF556" s="1"/>
      <c r="BG556" s="2"/>
      <c r="BK556" s="2"/>
      <c r="BM556" s="2"/>
      <c r="BN556" s="2"/>
      <c r="BT556" s="2"/>
      <c r="BU556" s="2"/>
    </row>
    <row r="557" spans="1:73" ht="12.75">
      <c r="A557" s="3">
        <v>2016</v>
      </c>
      <c r="B557" s="3">
        <v>6497</v>
      </c>
      <c r="C557" s="1" t="s">
        <v>682</v>
      </c>
      <c r="D557" s="2">
        <v>42507</v>
      </c>
      <c r="E557" s="1" t="s">
        <v>695</v>
      </c>
      <c r="F557" s="2">
        <v>42508</v>
      </c>
      <c r="G557" s="77">
        <v>2425.45</v>
      </c>
      <c r="H557" s="77">
        <v>2425.45</v>
      </c>
      <c r="I557" s="77">
        <v>0</v>
      </c>
      <c r="J557" s="2">
        <v>42542</v>
      </c>
      <c r="K557" s="78">
        <v>30</v>
      </c>
      <c r="L557" s="2">
        <v>42370</v>
      </c>
      <c r="M557" s="2">
        <v>42735</v>
      </c>
      <c r="N557" s="77">
        <v>0</v>
      </c>
      <c r="P557" s="77">
        <v>0</v>
      </c>
      <c r="Q557" s="78">
        <f t="shared" si="64"/>
        <v>34</v>
      </c>
      <c r="R557" s="3" t="str">
        <f t="shared" si="65"/>
        <v>S</v>
      </c>
      <c r="S557" s="77">
        <f t="shared" si="66"/>
        <v>0</v>
      </c>
      <c r="T557" s="78">
        <f t="shared" si="67"/>
        <v>35</v>
      </c>
      <c r="U557" s="77">
        <f t="shared" si="68"/>
        <v>82465.3</v>
      </c>
      <c r="V557" s="77">
        <f t="shared" si="69"/>
        <v>84890.75</v>
      </c>
      <c r="W557" s="78">
        <f t="shared" si="70"/>
        <v>4</v>
      </c>
      <c r="X557" s="77">
        <f t="shared" si="71"/>
        <v>9701.8</v>
      </c>
      <c r="AH557" s="2"/>
      <c r="AQ557" s="2"/>
      <c r="AS557" s="2"/>
      <c r="AT557" s="2"/>
      <c r="BD557" s="1"/>
      <c r="BE557" s="2"/>
      <c r="BF557" s="1"/>
      <c r="BG557" s="2"/>
      <c r="BK557" s="2"/>
      <c r="BM557" s="2"/>
      <c r="BN557" s="2"/>
      <c r="BT557" s="2"/>
      <c r="BU557" s="2"/>
    </row>
    <row r="558" spans="1:73" ht="12.75">
      <c r="A558" s="3">
        <v>2016</v>
      </c>
      <c r="B558" s="3">
        <v>6499</v>
      </c>
      <c r="C558" s="1" t="s">
        <v>682</v>
      </c>
      <c r="D558" s="2">
        <v>42507</v>
      </c>
      <c r="E558" s="1" t="s">
        <v>696</v>
      </c>
      <c r="F558" s="2">
        <v>42508</v>
      </c>
      <c r="G558" s="77">
        <v>2299.77</v>
      </c>
      <c r="H558" s="77">
        <v>2299.77</v>
      </c>
      <c r="I558" s="77">
        <v>0</v>
      </c>
      <c r="J558" s="2">
        <v>42542</v>
      </c>
      <c r="K558" s="78">
        <v>30</v>
      </c>
      <c r="L558" s="2">
        <v>42370</v>
      </c>
      <c r="M558" s="2">
        <v>42735</v>
      </c>
      <c r="N558" s="77">
        <v>0</v>
      </c>
      <c r="P558" s="77">
        <v>0</v>
      </c>
      <c r="Q558" s="78">
        <f t="shared" si="64"/>
        <v>34</v>
      </c>
      <c r="R558" s="3" t="str">
        <f t="shared" si="65"/>
        <v>S</v>
      </c>
      <c r="S558" s="77">
        <f t="shared" si="66"/>
        <v>0</v>
      </c>
      <c r="T558" s="78">
        <f t="shared" si="67"/>
        <v>35</v>
      </c>
      <c r="U558" s="77">
        <f t="shared" si="68"/>
        <v>78192.18</v>
      </c>
      <c r="V558" s="77">
        <f t="shared" si="69"/>
        <v>80491.95</v>
      </c>
      <c r="W558" s="78">
        <f t="shared" si="70"/>
        <v>4</v>
      </c>
      <c r="X558" s="77">
        <f t="shared" si="71"/>
        <v>9199.08</v>
      </c>
      <c r="AH558" s="2"/>
      <c r="AQ558" s="2"/>
      <c r="AS558" s="2"/>
      <c r="AT558" s="2"/>
      <c r="BD558" s="1"/>
      <c r="BE558" s="2"/>
      <c r="BF558" s="1"/>
      <c r="BG558" s="2"/>
      <c r="BK558" s="2"/>
      <c r="BM558" s="2"/>
      <c r="BN558" s="2"/>
      <c r="BT558" s="2"/>
      <c r="BU558" s="2"/>
    </row>
    <row r="559" spans="1:73" ht="12.75">
      <c r="A559" s="3">
        <v>2016</v>
      </c>
      <c r="B559" s="3">
        <v>6494</v>
      </c>
      <c r="C559" s="1" t="s">
        <v>682</v>
      </c>
      <c r="D559" s="2">
        <v>42507</v>
      </c>
      <c r="E559" s="1" t="s">
        <v>697</v>
      </c>
      <c r="F559" s="2">
        <v>42508</v>
      </c>
      <c r="G559" s="77">
        <v>123.91</v>
      </c>
      <c r="H559" s="77">
        <v>123.91</v>
      </c>
      <c r="I559" s="77">
        <v>0</v>
      </c>
      <c r="J559" s="2">
        <v>42542</v>
      </c>
      <c r="K559" s="78">
        <v>30</v>
      </c>
      <c r="L559" s="2">
        <v>42370</v>
      </c>
      <c r="M559" s="2">
        <v>42735</v>
      </c>
      <c r="N559" s="77">
        <v>0</v>
      </c>
      <c r="P559" s="77">
        <v>0</v>
      </c>
      <c r="Q559" s="78">
        <f t="shared" si="64"/>
        <v>34</v>
      </c>
      <c r="R559" s="3" t="str">
        <f t="shared" si="65"/>
        <v>S</v>
      </c>
      <c r="S559" s="77">
        <f t="shared" si="66"/>
        <v>0</v>
      </c>
      <c r="T559" s="78">
        <f t="shared" si="67"/>
        <v>35</v>
      </c>
      <c r="U559" s="77">
        <f t="shared" si="68"/>
        <v>4212.94</v>
      </c>
      <c r="V559" s="77">
        <f t="shared" si="69"/>
        <v>4336.85</v>
      </c>
      <c r="W559" s="78">
        <f t="shared" si="70"/>
        <v>4</v>
      </c>
      <c r="X559" s="77">
        <f t="shared" si="71"/>
        <v>495.64</v>
      </c>
      <c r="AH559" s="2"/>
      <c r="AQ559" s="2"/>
      <c r="AS559" s="2"/>
      <c r="AT559" s="2"/>
      <c r="BD559" s="1"/>
      <c r="BE559" s="2"/>
      <c r="BF559" s="1"/>
      <c r="BG559" s="2"/>
      <c r="BK559" s="2"/>
      <c r="BM559" s="2"/>
      <c r="BN559" s="2"/>
      <c r="BT559" s="2"/>
      <c r="BU559" s="2"/>
    </row>
    <row r="560" spans="1:73" ht="12.75">
      <c r="A560" s="3">
        <v>2016</v>
      </c>
      <c r="B560" s="3">
        <v>7893</v>
      </c>
      <c r="C560" s="1" t="s">
        <v>682</v>
      </c>
      <c r="D560" s="2">
        <v>42537</v>
      </c>
      <c r="E560" s="1" t="s">
        <v>698</v>
      </c>
      <c r="F560" s="2">
        <v>42538</v>
      </c>
      <c r="G560" s="77">
        <v>-155.88</v>
      </c>
      <c r="H560" s="77">
        <v>0</v>
      </c>
      <c r="I560" s="77">
        <v>0</v>
      </c>
      <c r="J560" s="2">
        <v>1</v>
      </c>
      <c r="K560" s="78">
        <v>30</v>
      </c>
      <c r="L560" s="2">
        <v>42370</v>
      </c>
      <c r="M560" s="2">
        <v>42735</v>
      </c>
      <c r="N560" s="77">
        <v>0</v>
      </c>
      <c r="P560" s="77">
        <v>0</v>
      </c>
      <c r="Q560" s="78">
        <f t="shared" si="64"/>
        <v>0</v>
      </c>
      <c r="R560" s="3" t="str">
        <f t="shared" si="65"/>
        <v>N</v>
      </c>
      <c r="S560" s="77">
        <f t="shared" si="66"/>
        <v>0</v>
      </c>
      <c r="T560" s="78">
        <f t="shared" si="67"/>
        <v>0</v>
      </c>
      <c r="U560" s="77">
        <f t="shared" si="68"/>
        <v>0</v>
      </c>
      <c r="V560" s="77">
        <f t="shared" si="69"/>
        <v>0</v>
      </c>
      <c r="W560" s="78">
        <f t="shared" si="70"/>
        <v>0</v>
      </c>
      <c r="X560" s="77">
        <f t="shared" si="71"/>
        <v>0</v>
      </c>
      <c r="AH560" s="2"/>
      <c r="AQ560" s="2"/>
      <c r="AS560" s="2"/>
      <c r="AT560" s="2"/>
      <c r="BD560" s="1"/>
      <c r="BE560" s="2"/>
      <c r="BF560" s="1"/>
      <c r="BG560" s="2"/>
      <c r="BK560" s="2"/>
      <c r="BM560" s="2"/>
      <c r="BN560" s="2"/>
      <c r="BT560" s="2"/>
      <c r="BU560" s="2"/>
    </row>
    <row r="561" spans="1:73" ht="12.75">
      <c r="A561" s="3">
        <v>2016</v>
      </c>
      <c r="B561" s="3">
        <v>7890</v>
      </c>
      <c r="C561" s="1" t="s">
        <v>682</v>
      </c>
      <c r="D561" s="2">
        <v>42537</v>
      </c>
      <c r="E561" s="1" t="s">
        <v>699</v>
      </c>
      <c r="F561" s="2">
        <v>42538</v>
      </c>
      <c r="G561" s="77">
        <v>8872.91</v>
      </c>
      <c r="H561" s="77">
        <v>8872.91</v>
      </c>
      <c r="I561" s="77">
        <v>0</v>
      </c>
      <c r="J561" s="2">
        <v>42572</v>
      </c>
      <c r="K561" s="78">
        <v>30</v>
      </c>
      <c r="L561" s="2">
        <v>42370</v>
      </c>
      <c r="M561" s="2">
        <v>42735</v>
      </c>
      <c r="N561" s="77">
        <v>0</v>
      </c>
      <c r="P561" s="77">
        <v>0</v>
      </c>
      <c r="Q561" s="78">
        <f t="shared" si="64"/>
        <v>34</v>
      </c>
      <c r="R561" s="3" t="str">
        <f t="shared" si="65"/>
        <v>S</v>
      </c>
      <c r="S561" s="77">
        <f t="shared" si="66"/>
        <v>0</v>
      </c>
      <c r="T561" s="78">
        <f t="shared" si="67"/>
        <v>35</v>
      </c>
      <c r="U561" s="77">
        <f t="shared" si="68"/>
        <v>301678.94</v>
      </c>
      <c r="V561" s="77">
        <f t="shared" si="69"/>
        <v>310551.85</v>
      </c>
      <c r="W561" s="78">
        <f t="shared" si="70"/>
        <v>4</v>
      </c>
      <c r="X561" s="77">
        <f t="shared" si="71"/>
        <v>35491.64</v>
      </c>
      <c r="AH561" s="2"/>
      <c r="AQ561" s="2"/>
      <c r="AS561" s="2"/>
      <c r="AT561" s="2"/>
      <c r="BD561" s="1"/>
      <c r="BE561" s="2"/>
      <c r="BF561" s="1"/>
      <c r="BG561" s="2"/>
      <c r="BK561" s="2"/>
      <c r="BM561" s="2"/>
      <c r="BN561" s="2"/>
      <c r="BT561" s="2"/>
      <c r="BU561" s="2"/>
    </row>
    <row r="562" spans="1:73" ht="12.75">
      <c r="A562" s="3">
        <v>2016</v>
      </c>
      <c r="B562" s="3">
        <v>7889</v>
      </c>
      <c r="C562" s="1" t="s">
        <v>682</v>
      </c>
      <c r="D562" s="2">
        <v>42537</v>
      </c>
      <c r="E562" s="1" t="s">
        <v>700</v>
      </c>
      <c r="F562" s="2">
        <v>42538</v>
      </c>
      <c r="G562" s="77">
        <v>2259.95</v>
      </c>
      <c r="H562" s="77">
        <v>2259.95</v>
      </c>
      <c r="I562" s="77">
        <v>0</v>
      </c>
      <c r="J562" s="2">
        <v>42572</v>
      </c>
      <c r="K562" s="78">
        <v>30</v>
      </c>
      <c r="L562" s="2">
        <v>42370</v>
      </c>
      <c r="M562" s="2">
        <v>42735</v>
      </c>
      <c r="N562" s="77">
        <v>0</v>
      </c>
      <c r="P562" s="77">
        <v>0</v>
      </c>
      <c r="Q562" s="78">
        <f t="shared" si="64"/>
        <v>34</v>
      </c>
      <c r="R562" s="3" t="str">
        <f t="shared" si="65"/>
        <v>S</v>
      </c>
      <c r="S562" s="77">
        <f t="shared" si="66"/>
        <v>0</v>
      </c>
      <c r="T562" s="78">
        <f t="shared" si="67"/>
        <v>35</v>
      </c>
      <c r="U562" s="77">
        <f t="shared" si="68"/>
        <v>76838.3</v>
      </c>
      <c r="V562" s="77">
        <f t="shared" si="69"/>
        <v>79098.25</v>
      </c>
      <c r="W562" s="78">
        <f t="shared" si="70"/>
        <v>4</v>
      </c>
      <c r="X562" s="77">
        <f t="shared" si="71"/>
        <v>9039.8</v>
      </c>
      <c r="AH562" s="2"/>
      <c r="AQ562" s="2"/>
      <c r="AS562" s="2"/>
      <c r="AT562" s="2"/>
      <c r="BD562" s="1"/>
      <c r="BE562" s="2"/>
      <c r="BF562" s="1"/>
      <c r="BG562" s="2"/>
      <c r="BK562" s="2"/>
      <c r="BM562" s="2"/>
      <c r="BN562" s="2"/>
      <c r="BT562" s="2"/>
      <c r="BU562" s="2"/>
    </row>
    <row r="563" spans="1:73" ht="12.75">
      <c r="A563" s="3">
        <v>2016</v>
      </c>
      <c r="B563" s="3">
        <v>7891</v>
      </c>
      <c r="C563" s="1" t="s">
        <v>682</v>
      </c>
      <c r="D563" s="2">
        <v>42537</v>
      </c>
      <c r="E563" s="1" t="s">
        <v>701</v>
      </c>
      <c r="F563" s="2">
        <v>42538</v>
      </c>
      <c r="G563" s="77">
        <v>2464.3</v>
      </c>
      <c r="H563" s="77">
        <v>2464.3</v>
      </c>
      <c r="I563" s="77">
        <v>0</v>
      </c>
      <c r="J563" s="2">
        <v>42572</v>
      </c>
      <c r="K563" s="78">
        <v>30</v>
      </c>
      <c r="L563" s="2">
        <v>42370</v>
      </c>
      <c r="M563" s="2">
        <v>42735</v>
      </c>
      <c r="N563" s="77">
        <v>0</v>
      </c>
      <c r="P563" s="77">
        <v>0</v>
      </c>
      <c r="Q563" s="78">
        <f t="shared" si="64"/>
        <v>34</v>
      </c>
      <c r="R563" s="3" t="str">
        <f t="shared" si="65"/>
        <v>S</v>
      </c>
      <c r="S563" s="77">
        <f t="shared" si="66"/>
        <v>0</v>
      </c>
      <c r="T563" s="78">
        <f t="shared" si="67"/>
        <v>35</v>
      </c>
      <c r="U563" s="77">
        <f t="shared" si="68"/>
        <v>83786.2</v>
      </c>
      <c r="V563" s="77">
        <f t="shared" si="69"/>
        <v>86250.5</v>
      </c>
      <c r="W563" s="78">
        <f t="shared" si="70"/>
        <v>4</v>
      </c>
      <c r="X563" s="77">
        <f t="shared" si="71"/>
        <v>9857.2</v>
      </c>
      <c r="AH563" s="2"/>
      <c r="AQ563" s="2"/>
      <c r="AS563" s="2"/>
      <c r="AT563" s="2"/>
      <c r="BD563" s="1"/>
      <c r="BE563" s="2"/>
      <c r="BF563" s="1"/>
      <c r="BG563" s="2"/>
      <c r="BK563" s="2"/>
      <c r="BM563" s="2"/>
      <c r="BN563" s="2"/>
      <c r="BT563" s="2"/>
      <c r="BU563" s="2"/>
    </row>
    <row r="564" spans="1:73" ht="12.75">
      <c r="A564" s="3">
        <v>2016</v>
      </c>
      <c r="B564" s="3">
        <v>7892</v>
      </c>
      <c r="C564" s="1" t="s">
        <v>682</v>
      </c>
      <c r="D564" s="2">
        <v>42537</v>
      </c>
      <c r="E564" s="1" t="s">
        <v>702</v>
      </c>
      <c r="F564" s="2">
        <v>42538</v>
      </c>
      <c r="G564" s="77">
        <v>184.38</v>
      </c>
      <c r="H564" s="77">
        <v>184.38</v>
      </c>
      <c r="I564" s="77">
        <v>0</v>
      </c>
      <c r="J564" s="2">
        <v>42572</v>
      </c>
      <c r="K564" s="78">
        <v>30</v>
      </c>
      <c r="L564" s="2">
        <v>42370</v>
      </c>
      <c r="M564" s="2">
        <v>42735</v>
      </c>
      <c r="N564" s="77">
        <v>0</v>
      </c>
      <c r="P564" s="77">
        <v>0</v>
      </c>
      <c r="Q564" s="78">
        <f t="shared" si="64"/>
        <v>34</v>
      </c>
      <c r="R564" s="3" t="str">
        <f t="shared" si="65"/>
        <v>S</v>
      </c>
      <c r="S564" s="77">
        <f t="shared" si="66"/>
        <v>0</v>
      </c>
      <c r="T564" s="78">
        <f t="shared" si="67"/>
        <v>35</v>
      </c>
      <c r="U564" s="77">
        <f t="shared" si="68"/>
        <v>6268.92</v>
      </c>
      <c r="V564" s="77">
        <f t="shared" si="69"/>
        <v>6453.3</v>
      </c>
      <c r="W564" s="78">
        <f t="shared" si="70"/>
        <v>4</v>
      </c>
      <c r="X564" s="77">
        <f t="shared" si="71"/>
        <v>737.52</v>
      </c>
      <c r="AH564" s="2"/>
      <c r="AQ564" s="2"/>
      <c r="AS564" s="2"/>
      <c r="AT564" s="2"/>
      <c r="BD564" s="1"/>
      <c r="BE564" s="2"/>
      <c r="BF564" s="1"/>
      <c r="BG564" s="2"/>
      <c r="BK564" s="2"/>
      <c r="BM564" s="2"/>
      <c r="BN564" s="2"/>
      <c r="BT564" s="2"/>
      <c r="BU564" s="2"/>
    </row>
    <row r="565" spans="1:73" ht="12.75">
      <c r="A565" s="3">
        <v>2016</v>
      </c>
      <c r="B565" s="3">
        <v>3160</v>
      </c>
      <c r="C565" s="1" t="s">
        <v>682</v>
      </c>
      <c r="D565" s="2">
        <v>42055</v>
      </c>
      <c r="E565" s="1" t="s">
        <v>703</v>
      </c>
      <c r="F565" s="2">
        <v>42062</v>
      </c>
      <c r="G565" s="77">
        <v>7.81</v>
      </c>
      <c r="H565" s="77">
        <v>0</v>
      </c>
      <c r="I565" s="77">
        <v>0</v>
      </c>
      <c r="J565" s="2">
        <v>1</v>
      </c>
      <c r="K565" s="78">
        <v>30</v>
      </c>
      <c r="L565" s="2">
        <v>42370</v>
      </c>
      <c r="M565" s="2">
        <v>42735</v>
      </c>
      <c r="N565" s="77">
        <v>0</v>
      </c>
      <c r="P565" s="77">
        <v>0</v>
      </c>
      <c r="Q565" s="78">
        <f t="shared" si="64"/>
        <v>0</v>
      </c>
      <c r="R565" s="3" t="str">
        <f t="shared" si="65"/>
        <v>N</v>
      </c>
      <c r="S565" s="77">
        <f t="shared" si="66"/>
        <v>7.81</v>
      </c>
      <c r="T565" s="78">
        <f t="shared" si="67"/>
        <v>0</v>
      </c>
      <c r="U565" s="77">
        <f t="shared" si="68"/>
        <v>0</v>
      </c>
      <c r="V565" s="77">
        <f t="shared" si="69"/>
        <v>0</v>
      </c>
      <c r="W565" s="78">
        <f t="shared" si="70"/>
        <v>0</v>
      </c>
      <c r="X565" s="77">
        <f t="shared" si="71"/>
        <v>0</v>
      </c>
      <c r="AH565" s="2"/>
      <c r="AQ565" s="2"/>
      <c r="AS565" s="2"/>
      <c r="AT565" s="2"/>
      <c r="BD565" s="1"/>
      <c r="BE565" s="2"/>
      <c r="BF565" s="1"/>
      <c r="BG565" s="2"/>
      <c r="BK565" s="2"/>
      <c r="BM565" s="2"/>
      <c r="BN565" s="2"/>
      <c r="BT565" s="2"/>
      <c r="BU565" s="2"/>
    </row>
    <row r="566" spans="1:73" ht="12.75">
      <c r="A566" s="3">
        <v>2016</v>
      </c>
      <c r="B566" s="3">
        <v>3158</v>
      </c>
      <c r="C566" s="1" t="s">
        <v>682</v>
      </c>
      <c r="D566" s="2">
        <v>42055</v>
      </c>
      <c r="E566" s="1" t="s">
        <v>704</v>
      </c>
      <c r="F566" s="2">
        <v>42062</v>
      </c>
      <c r="G566" s="77">
        <v>463.75</v>
      </c>
      <c r="H566" s="77">
        <v>0</v>
      </c>
      <c r="I566" s="77">
        <v>0</v>
      </c>
      <c r="J566" s="2">
        <v>1</v>
      </c>
      <c r="K566" s="78">
        <v>30</v>
      </c>
      <c r="L566" s="2">
        <v>42370</v>
      </c>
      <c r="M566" s="2">
        <v>42735</v>
      </c>
      <c r="N566" s="77">
        <v>0</v>
      </c>
      <c r="P566" s="77">
        <v>0</v>
      </c>
      <c r="Q566" s="78">
        <f t="shared" si="64"/>
        <v>0</v>
      </c>
      <c r="R566" s="3" t="str">
        <f t="shared" si="65"/>
        <v>N</v>
      </c>
      <c r="S566" s="77">
        <f t="shared" si="66"/>
        <v>463.75</v>
      </c>
      <c r="T566" s="78">
        <f t="shared" si="67"/>
        <v>0</v>
      </c>
      <c r="U566" s="77">
        <f t="shared" si="68"/>
        <v>0</v>
      </c>
      <c r="V566" s="77">
        <f t="shared" si="69"/>
        <v>0</v>
      </c>
      <c r="W566" s="78">
        <f t="shared" si="70"/>
        <v>0</v>
      </c>
      <c r="X566" s="77">
        <f t="shared" si="71"/>
        <v>0</v>
      </c>
      <c r="AH566" s="2"/>
      <c r="AQ566" s="2"/>
      <c r="AS566" s="2"/>
      <c r="AT566" s="2"/>
      <c r="BD566" s="1"/>
      <c r="BE566" s="2"/>
      <c r="BF566" s="1"/>
      <c r="BG566" s="2"/>
      <c r="BK566" s="2"/>
      <c r="BM566" s="2"/>
      <c r="BN566" s="2"/>
      <c r="BT566" s="2"/>
      <c r="BU566" s="2"/>
    </row>
    <row r="567" spans="1:73" ht="12.75">
      <c r="A567" s="3">
        <v>2016</v>
      </c>
      <c r="B567" s="3">
        <v>3159</v>
      </c>
      <c r="C567" s="1" t="s">
        <v>682</v>
      </c>
      <c r="D567" s="2">
        <v>42055</v>
      </c>
      <c r="E567" s="1" t="s">
        <v>705</v>
      </c>
      <c r="F567" s="2">
        <v>42062</v>
      </c>
      <c r="G567" s="77">
        <v>301.78</v>
      </c>
      <c r="H567" s="77">
        <v>0</v>
      </c>
      <c r="I567" s="77">
        <v>0</v>
      </c>
      <c r="J567" s="2">
        <v>1</v>
      </c>
      <c r="K567" s="78">
        <v>30</v>
      </c>
      <c r="L567" s="2">
        <v>42370</v>
      </c>
      <c r="M567" s="2">
        <v>42735</v>
      </c>
      <c r="N567" s="77">
        <v>0</v>
      </c>
      <c r="P567" s="77">
        <v>0</v>
      </c>
      <c r="Q567" s="78">
        <f t="shared" si="64"/>
        <v>0</v>
      </c>
      <c r="R567" s="3" t="str">
        <f t="shared" si="65"/>
        <v>N</v>
      </c>
      <c r="S567" s="77">
        <f t="shared" si="66"/>
        <v>301.78</v>
      </c>
      <c r="T567" s="78">
        <f t="shared" si="67"/>
        <v>0</v>
      </c>
      <c r="U567" s="77">
        <f t="shared" si="68"/>
        <v>0</v>
      </c>
      <c r="V567" s="77">
        <f t="shared" si="69"/>
        <v>0</v>
      </c>
      <c r="W567" s="78">
        <f t="shared" si="70"/>
        <v>0</v>
      </c>
      <c r="X567" s="77">
        <f t="shared" si="71"/>
        <v>0</v>
      </c>
      <c r="AH567" s="2"/>
      <c r="AQ567" s="2"/>
      <c r="AS567" s="2"/>
      <c r="AT567" s="2"/>
      <c r="BD567" s="1"/>
      <c r="BE567" s="2"/>
      <c r="BF567" s="1"/>
      <c r="BG567" s="2"/>
      <c r="BK567" s="2"/>
      <c r="BM567" s="2"/>
      <c r="BN567" s="2"/>
      <c r="BT567" s="2"/>
      <c r="BU567" s="2"/>
    </row>
    <row r="568" spans="1:73" ht="12.75">
      <c r="A568" s="3">
        <v>2016</v>
      </c>
      <c r="B568" s="3">
        <v>3157</v>
      </c>
      <c r="C568" s="1" t="s">
        <v>682</v>
      </c>
      <c r="D568" s="2">
        <v>42055</v>
      </c>
      <c r="E568" s="1" t="s">
        <v>706</v>
      </c>
      <c r="F568" s="2">
        <v>42062</v>
      </c>
      <c r="G568" s="77">
        <v>5.1</v>
      </c>
      <c r="H568" s="77">
        <v>0</v>
      </c>
      <c r="I568" s="77">
        <v>0</v>
      </c>
      <c r="J568" s="2">
        <v>1</v>
      </c>
      <c r="K568" s="78">
        <v>30</v>
      </c>
      <c r="L568" s="2">
        <v>42370</v>
      </c>
      <c r="M568" s="2">
        <v>42735</v>
      </c>
      <c r="N568" s="77">
        <v>0</v>
      </c>
      <c r="P568" s="77">
        <v>0</v>
      </c>
      <c r="Q568" s="78">
        <f t="shared" si="64"/>
        <v>0</v>
      </c>
      <c r="R568" s="3" t="str">
        <f t="shared" si="65"/>
        <v>N</v>
      </c>
      <c r="S568" s="77">
        <f t="shared" si="66"/>
        <v>5.1</v>
      </c>
      <c r="T568" s="78">
        <f t="shared" si="67"/>
        <v>0</v>
      </c>
      <c r="U568" s="77">
        <f t="shared" si="68"/>
        <v>0</v>
      </c>
      <c r="V568" s="77">
        <f t="shared" si="69"/>
        <v>0</v>
      </c>
      <c r="W568" s="78">
        <f t="shared" si="70"/>
        <v>0</v>
      </c>
      <c r="X568" s="77">
        <f t="shared" si="71"/>
        <v>0</v>
      </c>
      <c r="AH568" s="2"/>
      <c r="AQ568" s="2"/>
      <c r="AS568" s="2"/>
      <c r="AT568" s="2"/>
      <c r="BD568" s="1"/>
      <c r="BE568" s="2"/>
      <c r="BF568" s="1"/>
      <c r="BG568" s="2"/>
      <c r="BK568" s="2"/>
      <c r="BM568" s="2"/>
      <c r="BN568" s="2"/>
      <c r="BT568" s="2"/>
      <c r="BU568" s="2"/>
    </row>
    <row r="569" spans="1:73" ht="12.75">
      <c r="A569" s="3">
        <v>2016</v>
      </c>
      <c r="B569" s="3">
        <v>742</v>
      </c>
      <c r="C569" s="1" t="s">
        <v>682</v>
      </c>
      <c r="D569" s="2">
        <v>42387</v>
      </c>
      <c r="E569" s="1" t="s">
        <v>707</v>
      </c>
      <c r="F569" s="2">
        <v>42388</v>
      </c>
      <c r="G569" s="77">
        <v>60.88</v>
      </c>
      <c r="H569" s="77">
        <v>60.88</v>
      </c>
      <c r="I569" s="77">
        <v>0</v>
      </c>
      <c r="J569" s="2">
        <v>42447</v>
      </c>
      <c r="K569" s="78">
        <v>30</v>
      </c>
      <c r="L569" s="2">
        <v>42370</v>
      </c>
      <c r="M569" s="2">
        <v>42735</v>
      </c>
      <c r="N569" s="77">
        <v>0</v>
      </c>
      <c r="P569" s="77">
        <v>0</v>
      </c>
      <c r="Q569" s="78">
        <f t="shared" si="64"/>
        <v>59</v>
      </c>
      <c r="R569" s="3" t="str">
        <f t="shared" si="65"/>
        <v>S</v>
      </c>
      <c r="S569" s="77">
        <f t="shared" si="66"/>
        <v>0</v>
      </c>
      <c r="T569" s="78">
        <f t="shared" si="67"/>
        <v>60</v>
      </c>
      <c r="U569" s="77">
        <f t="shared" si="68"/>
        <v>3591.92</v>
      </c>
      <c r="V569" s="77">
        <f t="shared" si="69"/>
        <v>3652.8</v>
      </c>
      <c r="W569" s="78">
        <f t="shared" si="70"/>
        <v>29</v>
      </c>
      <c r="X569" s="77">
        <f t="shared" si="71"/>
        <v>1765.52</v>
      </c>
      <c r="AH569" s="2"/>
      <c r="AQ569" s="2"/>
      <c r="AS569" s="2"/>
      <c r="AT569" s="2"/>
      <c r="BD569" s="1"/>
      <c r="BE569" s="2"/>
      <c r="BF569" s="1"/>
      <c r="BG569" s="2"/>
      <c r="BK569" s="2"/>
      <c r="BM569" s="2"/>
      <c r="BN569" s="2"/>
      <c r="BT569" s="2"/>
      <c r="BU569" s="2"/>
    </row>
    <row r="570" spans="1:73" ht="12.75">
      <c r="A570" s="3">
        <v>2016</v>
      </c>
      <c r="B570" s="3">
        <v>740</v>
      </c>
      <c r="C570" s="1" t="s">
        <v>682</v>
      </c>
      <c r="D570" s="2">
        <v>42387</v>
      </c>
      <c r="E570" s="1" t="s">
        <v>708</v>
      </c>
      <c r="F570" s="2">
        <v>42388</v>
      </c>
      <c r="G570" s="77">
        <v>13934.95</v>
      </c>
      <c r="H570" s="77">
        <v>13934.95</v>
      </c>
      <c r="I570" s="77">
        <v>0</v>
      </c>
      <c r="J570" s="2">
        <v>42447</v>
      </c>
      <c r="K570" s="78">
        <v>30</v>
      </c>
      <c r="L570" s="2">
        <v>42370</v>
      </c>
      <c r="M570" s="2">
        <v>42735</v>
      </c>
      <c r="N570" s="77">
        <v>0</v>
      </c>
      <c r="P570" s="77">
        <v>0</v>
      </c>
      <c r="Q570" s="78">
        <f t="shared" si="64"/>
        <v>59</v>
      </c>
      <c r="R570" s="3" t="str">
        <f t="shared" si="65"/>
        <v>S</v>
      </c>
      <c r="S570" s="77">
        <f t="shared" si="66"/>
        <v>0</v>
      </c>
      <c r="T570" s="78">
        <f t="shared" si="67"/>
        <v>60</v>
      </c>
      <c r="U570" s="77">
        <f t="shared" si="68"/>
        <v>822162.05</v>
      </c>
      <c r="V570" s="77">
        <f t="shared" si="69"/>
        <v>836097</v>
      </c>
      <c r="W570" s="78">
        <f t="shared" si="70"/>
        <v>29</v>
      </c>
      <c r="X570" s="77">
        <f t="shared" si="71"/>
        <v>404113.55</v>
      </c>
      <c r="AH570" s="2"/>
      <c r="AQ570" s="2"/>
      <c r="AS570" s="2"/>
      <c r="AT570" s="2"/>
      <c r="BD570" s="1"/>
      <c r="BE570" s="2"/>
      <c r="BF570" s="1"/>
      <c r="BG570" s="2"/>
      <c r="BK570" s="2"/>
      <c r="BM570" s="2"/>
      <c r="BN570" s="2"/>
      <c r="BT570" s="2"/>
      <c r="BU570" s="2"/>
    </row>
    <row r="571" spans="1:73" ht="12.75">
      <c r="A571" s="3">
        <v>2016</v>
      </c>
      <c r="B571" s="3">
        <v>741</v>
      </c>
      <c r="C571" s="1" t="s">
        <v>682</v>
      </c>
      <c r="D571" s="2">
        <v>42387</v>
      </c>
      <c r="E571" s="1" t="s">
        <v>709</v>
      </c>
      <c r="F571" s="2">
        <v>42388</v>
      </c>
      <c r="G571" s="77">
        <v>4284.77</v>
      </c>
      <c r="H571" s="77">
        <v>4284.77</v>
      </c>
      <c r="I571" s="77">
        <v>0</v>
      </c>
      <c r="J571" s="2">
        <v>42447</v>
      </c>
      <c r="K571" s="78">
        <v>30</v>
      </c>
      <c r="L571" s="2">
        <v>42370</v>
      </c>
      <c r="M571" s="2">
        <v>42735</v>
      </c>
      <c r="N571" s="77">
        <v>0</v>
      </c>
      <c r="P571" s="77">
        <v>0</v>
      </c>
      <c r="Q571" s="78">
        <f t="shared" si="64"/>
        <v>59</v>
      </c>
      <c r="R571" s="3" t="str">
        <f t="shared" si="65"/>
        <v>S</v>
      </c>
      <c r="S571" s="77">
        <f t="shared" si="66"/>
        <v>0</v>
      </c>
      <c r="T571" s="78">
        <f t="shared" si="67"/>
        <v>60</v>
      </c>
      <c r="U571" s="77">
        <f t="shared" si="68"/>
        <v>252801.43</v>
      </c>
      <c r="V571" s="77">
        <f t="shared" si="69"/>
        <v>257086.2</v>
      </c>
      <c r="W571" s="78">
        <f t="shared" si="70"/>
        <v>29</v>
      </c>
      <c r="X571" s="77">
        <f t="shared" si="71"/>
        <v>124258.33</v>
      </c>
      <c r="AH571" s="2"/>
      <c r="AQ571" s="2"/>
      <c r="AS571" s="2"/>
      <c r="AT571" s="2"/>
      <c r="BD571" s="1"/>
      <c r="BE571" s="2"/>
      <c r="BF571" s="1"/>
      <c r="BG571" s="2"/>
      <c r="BK571" s="2"/>
      <c r="BM571" s="2"/>
      <c r="BN571" s="2"/>
      <c r="BT571" s="2"/>
      <c r="BU571" s="2"/>
    </row>
    <row r="572" spans="1:73" ht="12.75">
      <c r="A572" s="3">
        <v>2016</v>
      </c>
      <c r="B572" s="3">
        <v>743</v>
      </c>
      <c r="C572" s="1" t="s">
        <v>682</v>
      </c>
      <c r="D572" s="2">
        <v>42387</v>
      </c>
      <c r="E572" s="1" t="s">
        <v>710</v>
      </c>
      <c r="F572" s="2">
        <v>42388</v>
      </c>
      <c r="G572" s="77">
        <v>3723.54</v>
      </c>
      <c r="H572" s="77">
        <v>3723.54</v>
      </c>
      <c r="I572" s="77">
        <v>0</v>
      </c>
      <c r="J572" s="2">
        <v>42447</v>
      </c>
      <c r="K572" s="78">
        <v>30</v>
      </c>
      <c r="L572" s="2">
        <v>42370</v>
      </c>
      <c r="M572" s="2">
        <v>42735</v>
      </c>
      <c r="N572" s="77">
        <v>0</v>
      </c>
      <c r="P572" s="77">
        <v>0</v>
      </c>
      <c r="Q572" s="78">
        <f t="shared" si="64"/>
        <v>59</v>
      </c>
      <c r="R572" s="3" t="str">
        <f t="shared" si="65"/>
        <v>S</v>
      </c>
      <c r="S572" s="77">
        <f t="shared" si="66"/>
        <v>0</v>
      </c>
      <c r="T572" s="78">
        <f t="shared" si="67"/>
        <v>60</v>
      </c>
      <c r="U572" s="77">
        <f t="shared" si="68"/>
        <v>219688.86</v>
      </c>
      <c r="V572" s="77">
        <f t="shared" si="69"/>
        <v>223412.4</v>
      </c>
      <c r="W572" s="78">
        <f t="shared" si="70"/>
        <v>29</v>
      </c>
      <c r="X572" s="77">
        <f t="shared" si="71"/>
        <v>107982.66</v>
      </c>
      <c r="AH572" s="2"/>
      <c r="AQ572" s="2"/>
      <c r="AS572" s="2"/>
      <c r="AT572" s="2"/>
      <c r="BD572" s="1"/>
      <c r="BE572" s="2"/>
      <c r="BF572" s="1"/>
      <c r="BG572" s="2"/>
      <c r="BK572" s="2"/>
      <c r="BM572" s="2"/>
      <c r="BN572" s="2"/>
      <c r="BT572" s="2"/>
      <c r="BU572" s="2"/>
    </row>
    <row r="573" spans="1:73" ht="12.75">
      <c r="A573" s="3">
        <v>2016</v>
      </c>
      <c r="B573" s="3">
        <v>744</v>
      </c>
      <c r="C573" s="1" t="s">
        <v>682</v>
      </c>
      <c r="D573" s="2">
        <v>42387</v>
      </c>
      <c r="E573" s="1" t="s">
        <v>711</v>
      </c>
      <c r="F573" s="2">
        <v>42388</v>
      </c>
      <c r="G573" s="77">
        <v>101.5</v>
      </c>
      <c r="H573" s="77">
        <v>101.5</v>
      </c>
      <c r="I573" s="77">
        <v>0</v>
      </c>
      <c r="J573" s="2">
        <v>42447</v>
      </c>
      <c r="K573" s="78">
        <v>30</v>
      </c>
      <c r="L573" s="2">
        <v>42370</v>
      </c>
      <c r="M573" s="2">
        <v>42735</v>
      </c>
      <c r="N573" s="77">
        <v>0</v>
      </c>
      <c r="P573" s="77">
        <v>0</v>
      </c>
      <c r="Q573" s="78">
        <f t="shared" si="64"/>
        <v>59</v>
      </c>
      <c r="R573" s="3" t="str">
        <f t="shared" si="65"/>
        <v>S</v>
      </c>
      <c r="S573" s="77">
        <f t="shared" si="66"/>
        <v>0</v>
      </c>
      <c r="T573" s="78">
        <f t="shared" si="67"/>
        <v>60</v>
      </c>
      <c r="U573" s="77">
        <f t="shared" si="68"/>
        <v>5988.5</v>
      </c>
      <c r="V573" s="77">
        <f t="shared" si="69"/>
        <v>6090</v>
      </c>
      <c r="W573" s="78">
        <f t="shared" si="70"/>
        <v>29</v>
      </c>
      <c r="X573" s="77">
        <f t="shared" si="71"/>
        <v>2943.5</v>
      </c>
      <c r="AH573" s="2"/>
      <c r="AQ573" s="2"/>
      <c r="AS573" s="2"/>
      <c r="AT573" s="2"/>
      <c r="BD573" s="1"/>
      <c r="BE573" s="2"/>
      <c r="BF573" s="1"/>
      <c r="BG573" s="2"/>
      <c r="BK573" s="2"/>
      <c r="BM573" s="2"/>
      <c r="BN573" s="2"/>
      <c r="BT573" s="2"/>
      <c r="BU573" s="2"/>
    </row>
    <row r="574" spans="1:73" ht="12.75">
      <c r="A574" s="3">
        <v>2016</v>
      </c>
      <c r="B574" s="3">
        <v>18055</v>
      </c>
      <c r="C574" s="1" t="s">
        <v>682</v>
      </c>
      <c r="D574" s="2">
        <v>42355</v>
      </c>
      <c r="E574" s="1" t="s">
        <v>712</v>
      </c>
      <c r="F574" s="2">
        <v>42359</v>
      </c>
      <c r="G574" s="77">
        <v>64.86</v>
      </c>
      <c r="H574" s="77">
        <v>64.86</v>
      </c>
      <c r="I574" s="77">
        <v>0</v>
      </c>
      <c r="J574" s="2">
        <v>42447</v>
      </c>
      <c r="K574" s="78">
        <v>30</v>
      </c>
      <c r="L574" s="2">
        <v>42370</v>
      </c>
      <c r="M574" s="2">
        <v>42735</v>
      </c>
      <c r="N574" s="77">
        <v>0</v>
      </c>
      <c r="P574" s="77">
        <v>0</v>
      </c>
      <c r="Q574" s="78">
        <f t="shared" si="64"/>
        <v>88</v>
      </c>
      <c r="R574" s="3" t="str">
        <f t="shared" si="65"/>
        <v>S</v>
      </c>
      <c r="S574" s="77">
        <f t="shared" si="66"/>
        <v>0</v>
      </c>
      <c r="T574" s="78">
        <f t="shared" si="67"/>
        <v>92</v>
      </c>
      <c r="U574" s="77">
        <f t="shared" si="68"/>
        <v>5707.68</v>
      </c>
      <c r="V574" s="77">
        <f t="shared" si="69"/>
        <v>5967.12</v>
      </c>
      <c r="W574" s="78">
        <f t="shared" si="70"/>
        <v>58</v>
      </c>
      <c r="X574" s="77">
        <f t="shared" si="71"/>
        <v>3761.88</v>
      </c>
      <c r="AH574" s="2"/>
      <c r="AQ574" s="2"/>
      <c r="AS574" s="2"/>
      <c r="AT574" s="2"/>
      <c r="BD574" s="1"/>
      <c r="BE574" s="2"/>
      <c r="BG574" s="2"/>
      <c r="BK574" s="2"/>
      <c r="BM574" s="2"/>
      <c r="BN574" s="2"/>
      <c r="BT574" s="2"/>
      <c r="BU574" s="2"/>
    </row>
    <row r="575" spans="1:73" ht="12.75">
      <c r="A575" s="3">
        <v>2016</v>
      </c>
      <c r="B575" s="3">
        <v>18056</v>
      </c>
      <c r="C575" s="1" t="s">
        <v>682</v>
      </c>
      <c r="D575" s="2">
        <v>42355</v>
      </c>
      <c r="E575" s="1" t="s">
        <v>713</v>
      </c>
      <c r="F575" s="2">
        <v>42359</v>
      </c>
      <c r="G575" s="77">
        <v>11928.35</v>
      </c>
      <c r="H575" s="77">
        <v>11928.35</v>
      </c>
      <c r="I575" s="77">
        <v>0</v>
      </c>
      <c r="J575" s="2">
        <v>42447</v>
      </c>
      <c r="K575" s="78">
        <v>30</v>
      </c>
      <c r="L575" s="2">
        <v>42370</v>
      </c>
      <c r="M575" s="2">
        <v>42735</v>
      </c>
      <c r="N575" s="77">
        <v>0</v>
      </c>
      <c r="P575" s="77">
        <v>0</v>
      </c>
      <c r="Q575" s="78">
        <f t="shared" si="64"/>
        <v>88</v>
      </c>
      <c r="R575" s="3" t="str">
        <f t="shared" si="65"/>
        <v>S</v>
      </c>
      <c r="S575" s="77">
        <f t="shared" si="66"/>
        <v>0</v>
      </c>
      <c r="T575" s="78">
        <f t="shared" si="67"/>
        <v>92</v>
      </c>
      <c r="U575" s="77">
        <f t="shared" si="68"/>
        <v>1049694.8</v>
      </c>
      <c r="V575" s="77">
        <f t="shared" si="69"/>
        <v>1097408.2</v>
      </c>
      <c r="W575" s="78">
        <f t="shared" si="70"/>
        <v>58</v>
      </c>
      <c r="X575" s="77">
        <f t="shared" si="71"/>
        <v>691844.3</v>
      </c>
      <c r="AH575" s="2"/>
      <c r="AQ575" s="2"/>
      <c r="AS575" s="2"/>
      <c r="AT575" s="2"/>
      <c r="BD575" s="1"/>
      <c r="BE575" s="2"/>
      <c r="BF575" s="1"/>
      <c r="BG575" s="2"/>
      <c r="BK575" s="2"/>
      <c r="BM575" s="2"/>
      <c r="BN575" s="2"/>
      <c r="BT575" s="2"/>
      <c r="BU575" s="2"/>
    </row>
    <row r="576" spans="1:73" ht="12.75">
      <c r="A576" s="3">
        <v>2016</v>
      </c>
      <c r="B576" s="3">
        <v>18057</v>
      </c>
      <c r="C576" s="1" t="s">
        <v>682</v>
      </c>
      <c r="D576" s="2">
        <v>42355</v>
      </c>
      <c r="E576" s="1" t="s">
        <v>714</v>
      </c>
      <c r="F576" s="2">
        <v>42359</v>
      </c>
      <c r="G576" s="77">
        <v>3850.23</v>
      </c>
      <c r="H576" s="77">
        <v>3850.23</v>
      </c>
      <c r="I576" s="77">
        <v>0</v>
      </c>
      <c r="J576" s="2">
        <v>42447</v>
      </c>
      <c r="K576" s="78">
        <v>30</v>
      </c>
      <c r="L576" s="2">
        <v>42370</v>
      </c>
      <c r="M576" s="2">
        <v>42735</v>
      </c>
      <c r="N576" s="77">
        <v>0</v>
      </c>
      <c r="P576" s="77">
        <v>0</v>
      </c>
      <c r="Q576" s="78">
        <f t="shared" si="64"/>
        <v>88</v>
      </c>
      <c r="R576" s="3" t="str">
        <f t="shared" si="65"/>
        <v>S</v>
      </c>
      <c r="S576" s="77">
        <f t="shared" si="66"/>
        <v>0</v>
      </c>
      <c r="T576" s="78">
        <f t="shared" si="67"/>
        <v>92</v>
      </c>
      <c r="U576" s="77">
        <f t="shared" si="68"/>
        <v>338820.24</v>
      </c>
      <c r="V576" s="77">
        <f t="shared" si="69"/>
        <v>354221.16</v>
      </c>
      <c r="W576" s="78">
        <f t="shared" si="70"/>
        <v>58</v>
      </c>
      <c r="X576" s="77">
        <f t="shared" si="71"/>
        <v>223313.34</v>
      </c>
      <c r="AH576" s="2"/>
      <c r="AQ576" s="2"/>
      <c r="AS576" s="2"/>
      <c r="AT576" s="2"/>
      <c r="BD576" s="1"/>
      <c r="BE576" s="2"/>
      <c r="BF576" s="1"/>
      <c r="BG576" s="2"/>
      <c r="BK576" s="2"/>
      <c r="BM576" s="2"/>
      <c r="BN576" s="2"/>
      <c r="BT576" s="2"/>
      <c r="BU576" s="2"/>
    </row>
    <row r="577" spans="1:73" ht="12.75">
      <c r="A577" s="3">
        <v>2016</v>
      </c>
      <c r="B577" s="3">
        <v>18058</v>
      </c>
      <c r="C577" s="1" t="s">
        <v>682</v>
      </c>
      <c r="D577" s="2">
        <v>42355</v>
      </c>
      <c r="E577" s="1" t="s">
        <v>715</v>
      </c>
      <c r="F577" s="2">
        <v>42359</v>
      </c>
      <c r="G577" s="77">
        <v>3760.74</v>
      </c>
      <c r="H577" s="77">
        <v>3760.74</v>
      </c>
      <c r="I577" s="77">
        <v>0</v>
      </c>
      <c r="J577" s="2">
        <v>42447</v>
      </c>
      <c r="K577" s="78">
        <v>30</v>
      </c>
      <c r="L577" s="2">
        <v>42370</v>
      </c>
      <c r="M577" s="2">
        <v>42735</v>
      </c>
      <c r="N577" s="77">
        <v>0</v>
      </c>
      <c r="P577" s="77">
        <v>0</v>
      </c>
      <c r="Q577" s="78">
        <f t="shared" si="64"/>
        <v>88</v>
      </c>
      <c r="R577" s="3" t="str">
        <f t="shared" si="65"/>
        <v>S</v>
      </c>
      <c r="S577" s="77">
        <f t="shared" si="66"/>
        <v>0</v>
      </c>
      <c r="T577" s="78">
        <f t="shared" si="67"/>
        <v>92</v>
      </c>
      <c r="U577" s="77">
        <f t="shared" si="68"/>
        <v>330945.12</v>
      </c>
      <c r="V577" s="77">
        <f t="shared" si="69"/>
        <v>345988.08</v>
      </c>
      <c r="W577" s="78">
        <f t="shared" si="70"/>
        <v>58</v>
      </c>
      <c r="X577" s="77">
        <f t="shared" si="71"/>
        <v>218122.92</v>
      </c>
      <c r="AH577" s="2"/>
      <c r="AQ577" s="2"/>
      <c r="AS577" s="2"/>
      <c r="AT577" s="2"/>
      <c r="BD577" s="1"/>
      <c r="BE577" s="2"/>
      <c r="BF577" s="1"/>
      <c r="BG577" s="2"/>
      <c r="BK577" s="2"/>
      <c r="BM577" s="2"/>
      <c r="BN577" s="2"/>
      <c r="BT577" s="2"/>
      <c r="BU577" s="2"/>
    </row>
    <row r="578" spans="1:73" ht="12.75">
      <c r="A578" s="3">
        <v>2016</v>
      </c>
      <c r="B578" s="3">
        <v>18059</v>
      </c>
      <c r="C578" s="1" t="s">
        <v>682</v>
      </c>
      <c r="D578" s="2">
        <v>42355</v>
      </c>
      <c r="E578" s="1" t="s">
        <v>716</v>
      </c>
      <c r="F578" s="2">
        <v>42359</v>
      </c>
      <c r="G578" s="77">
        <v>109.34</v>
      </c>
      <c r="H578" s="77">
        <v>109.34</v>
      </c>
      <c r="I578" s="77">
        <v>0</v>
      </c>
      <c r="J578" s="2">
        <v>42447</v>
      </c>
      <c r="K578" s="78">
        <v>30</v>
      </c>
      <c r="L578" s="2">
        <v>42370</v>
      </c>
      <c r="M578" s="2">
        <v>42735</v>
      </c>
      <c r="N578" s="77">
        <v>0</v>
      </c>
      <c r="P578" s="77">
        <v>0</v>
      </c>
      <c r="Q578" s="78">
        <f t="shared" si="64"/>
        <v>88</v>
      </c>
      <c r="R578" s="3" t="str">
        <f t="shared" si="65"/>
        <v>S</v>
      </c>
      <c r="S578" s="77">
        <f t="shared" si="66"/>
        <v>0</v>
      </c>
      <c r="T578" s="78">
        <f t="shared" si="67"/>
        <v>92</v>
      </c>
      <c r="U578" s="77">
        <f t="shared" si="68"/>
        <v>9621.92</v>
      </c>
      <c r="V578" s="77">
        <f t="shared" si="69"/>
        <v>10059.28</v>
      </c>
      <c r="W578" s="78">
        <f t="shared" si="70"/>
        <v>58</v>
      </c>
      <c r="X578" s="77">
        <f t="shared" si="71"/>
        <v>6341.72</v>
      </c>
      <c r="AH578" s="2"/>
      <c r="AQ578" s="2"/>
      <c r="AS578" s="2"/>
      <c r="AT578" s="2"/>
      <c r="BD578" s="1"/>
      <c r="BE578" s="2"/>
      <c r="BF578" s="1"/>
      <c r="BG578" s="2"/>
      <c r="BK578" s="2"/>
      <c r="BM578" s="2"/>
      <c r="BN578" s="2"/>
      <c r="BT578" s="2"/>
      <c r="BU578" s="2"/>
    </row>
    <row r="579" spans="1:73" ht="12.75">
      <c r="A579" s="3">
        <v>2016</v>
      </c>
      <c r="B579" s="3">
        <v>2531</v>
      </c>
      <c r="C579" s="1" t="s">
        <v>682</v>
      </c>
      <c r="D579" s="2">
        <v>42418</v>
      </c>
      <c r="E579" s="1" t="s">
        <v>717</v>
      </c>
      <c r="F579" s="2">
        <v>42423</v>
      </c>
      <c r="G579" s="77">
        <v>64.01</v>
      </c>
      <c r="H579" s="77">
        <v>64.01</v>
      </c>
      <c r="I579" s="77">
        <v>0</v>
      </c>
      <c r="J579" s="2">
        <v>42433</v>
      </c>
      <c r="K579" s="78">
        <v>30</v>
      </c>
      <c r="L579" s="2">
        <v>42370</v>
      </c>
      <c r="M579" s="2">
        <v>42735</v>
      </c>
      <c r="N579" s="77">
        <v>0</v>
      </c>
      <c r="P579" s="77">
        <v>0</v>
      </c>
      <c r="Q579" s="78">
        <f aca="true" t="shared" si="72" ref="Q579:Q642">IF(J579-F579&gt;0,IF(R579="S",J579-F579,0),0)</f>
        <v>10</v>
      </c>
      <c r="R579" s="3" t="str">
        <f aca="true" t="shared" si="73" ref="R579:R642">IF(G579-H579-I579-P579&gt;0,"N",IF(J579=DATE(1900,1,1),"N","S"))</f>
        <v>S</v>
      </c>
      <c r="S579" s="77">
        <f aca="true" t="shared" si="74" ref="S579:S642">IF(G579-H579-I579-P579&gt;0,G579-H579-I579-P579,0)</f>
        <v>0</v>
      </c>
      <c r="T579" s="78">
        <f aca="true" t="shared" si="75" ref="T579:T642">IF(J579-D579&gt;0,IF(R579="S",J579-D579,0),0)</f>
        <v>15</v>
      </c>
      <c r="U579" s="77">
        <f aca="true" t="shared" si="76" ref="U579:U642">IF(R579="S",H579*Q579,0)</f>
        <v>640.1</v>
      </c>
      <c r="V579" s="77">
        <f aca="true" t="shared" si="77" ref="V579:V642">IF(R579="S",H579*T579,0)</f>
        <v>960.15</v>
      </c>
      <c r="W579" s="78">
        <f aca="true" t="shared" si="78" ref="W579:W642">IF(R579="S",J579-F579-K579,0)</f>
        <v>-20</v>
      </c>
      <c r="X579" s="77">
        <f aca="true" t="shared" si="79" ref="X579:X642">IF(R579="S",H579*W579,0)</f>
        <v>-1280.2</v>
      </c>
      <c r="AH579" s="2"/>
      <c r="AQ579" s="2"/>
      <c r="AS579" s="2"/>
      <c r="AT579" s="2"/>
      <c r="BD579" s="1"/>
      <c r="BE579" s="2"/>
      <c r="BF579" s="1"/>
      <c r="BG579" s="2"/>
      <c r="BK579" s="2"/>
      <c r="BM579" s="2"/>
      <c r="BN579" s="2"/>
      <c r="BT579" s="2"/>
      <c r="BU579" s="2"/>
    </row>
    <row r="580" spans="1:73" ht="12.75">
      <c r="A580" s="3">
        <v>2016</v>
      </c>
      <c r="B580" s="3">
        <v>2532</v>
      </c>
      <c r="C580" s="1" t="s">
        <v>682</v>
      </c>
      <c r="D580" s="2">
        <v>42418</v>
      </c>
      <c r="E580" s="1" t="s">
        <v>718</v>
      </c>
      <c r="F580" s="2">
        <v>42423</v>
      </c>
      <c r="G580" s="77">
        <v>12062.13</v>
      </c>
      <c r="H580" s="77">
        <v>12062.13</v>
      </c>
      <c r="I580" s="77">
        <v>0</v>
      </c>
      <c r="J580" s="2">
        <v>42510</v>
      </c>
      <c r="K580" s="78">
        <v>30</v>
      </c>
      <c r="L580" s="2">
        <v>42370</v>
      </c>
      <c r="M580" s="2">
        <v>42735</v>
      </c>
      <c r="N580" s="77">
        <v>0</v>
      </c>
      <c r="P580" s="77">
        <v>0</v>
      </c>
      <c r="Q580" s="78">
        <f t="shared" si="72"/>
        <v>87</v>
      </c>
      <c r="R580" s="3" t="str">
        <f t="shared" si="73"/>
        <v>S</v>
      </c>
      <c r="S580" s="77">
        <f t="shared" si="74"/>
        <v>0</v>
      </c>
      <c r="T580" s="78">
        <f t="shared" si="75"/>
        <v>92</v>
      </c>
      <c r="U580" s="77">
        <f t="shared" si="76"/>
        <v>1049405.31</v>
      </c>
      <c r="V580" s="77">
        <f t="shared" si="77"/>
        <v>1109715.96</v>
      </c>
      <c r="W580" s="78">
        <f t="shared" si="78"/>
        <v>57</v>
      </c>
      <c r="X580" s="77">
        <f t="shared" si="79"/>
        <v>687541.41</v>
      </c>
      <c r="AH580" s="2"/>
      <c r="AQ580" s="2"/>
      <c r="AS580" s="2"/>
      <c r="AT580" s="2"/>
      <c r="BD580" s="1"/>
      <c r="BE580" s="2"/>
      <c r="BF580" s="1"/>
      <c r="BG580" s="2"/>
      <c r="BK580" s="2"/>
      <c r="BM580" s="2"/>
      <c r="BN580" s="2"/>
      <c r="BT580" s="2"/>
      <c r="BU580" s="2"/>
    </row>
    <row r="581" spans="1:73" ht="12.75">
      <c r="A581" s="3">
        <v>2016</v>
      </c>
      <c r="B581" s="3">
        <v>2535</v>
      </c>
      <c r="C581" s="1" t="s">
        <v>682</v>
      </c>
      <c r="D581" s="2">
        <v>42418</v>
      </c>
      <c r="E581" s="1" t="s">
        <v>719</v>
      </c>
      <c r="F581" s="2">
        <v>42423</v>
      </c>
      <c r="G581" s="77">
        <v>3617.4</v>
      </c>
      <c r="H581" s="77">
        <v>3617.4</v>
      </c>
      <c r="I581" s="77">
        <v>0</v>
      </c>
      <c r="J581" s="2">
        <v>42510</v>
      </c>
      <c r="K581" s="78">
        <v>30</v>
      </c>
      <c r="L581" s="2">
        <v>42370</v>
      </c>
      <c r="M581" s="2">
        <v>42735</v>
      </c>
      <c r="N581" s="77">
        <v>0</v>
      </c>
      <c r="P581" s="77">
        <v>0</v>
      </c>
      <c r="Q581" s="78">
        <f t="shared" si="72"/>
        <v>87</v>
      </c>
      <c r="R581" s="3" t="str">
        <f t="shared" si="73"/>
        <v>S</v>
      </c>
      <c r="S581" s="77">
        <f t="shared" si="74"/>
        <v>0</v>
      </c>
      <c r="T581" s="78">
        <f t="shared" si="75"/>
        <v>92</v>
      </c>
      <c r="U581" s="77">
        <f t="shared" si="76"/>
        <v>314713.8</v>
      </c>
      <c r="V581" s="77">
        <f t="shared" si="77"/>
        <v>332800.8</v>
      </c>
      <c r="W581" s="78">
        <f t="shared" si="78"/>
        <v>57</v>
      </c>
      <c r="X581" s="77">
        <f t="shared" si="79"/>
        <v>206191.8</v>
      </c>
      <c r="AH581" s="2"/>
      <c r="AQ581" s="2"/>
      <c r="AS581" s="2"/>
      <c r="AT581" s="2"/>
      <c r="BD581" s="1"/>
      <c r="BE581" s="2"/>
      <c r="BF581" s="1"/>
      <c r="BG581" s="2"/>
      <c r="BK581" s="2"/>
      <c r="BM581" s="2"/>
      <c r="BN581" s="2"/>
      <c r="BT581" s="2"/>
      <c r="BU581" s="2"/>
    </row>
    <row r="582" spans="1:73" ht="12.75">
      <c r="A582" s="3">
        <v>2016</v>
      </c>
      <c r="B582" s="3">
        <v>2533</v>
      </c>
      <c r="C582" s="1" t="s">
        <v>682</v>
      </c>
      <c r="D582" s="2">
        <v>42418</v>
      </c>
      <c r="E582" s="1" t="s">
        <v>720</v>
      </c>
      <c r="F582" s="2">
        <v>42423</v>
      </c>
      <c r="G582" s="77">
        <v>3574.8</v>
      </c>
      <c r="H582" s="77">
        <v>3574.8</v>
      </c>
      <c r="I582" s="77">
        <v>0</v>
      </c>
      <c r="J582" s="2">
        <v>42510</v>
      </c>
      <c r="K582" s="78">
        <v>30</v>
      </c>
      <c r="L582" s="2">
        <v>42370</v>
      </c>
      <c r="M582" s="2">
        <v>42735</v>
      </c>
      <c r="N582" s="77">
        <v>0</v>
      </c>
      <c r="P582" s="77">
        <v>0</v>
      </c>
      <c r="Q582" s="78">
        <f t="shared" si="72"/>
        <v>87</v>
      </c>
      <c r="R582" s="3" t="str">
        <f t="shared" si="73"/>
        <v>S</v>
      </c>
      <c r="S582" s="77">
        <f t="shared" si="74"/>
        <v>0</v>
      </c>
      <c r="T582" s="78">
        <f t="shared" si="75"/>
        <v>92</v>
      </c>
      <c r="U582" s="77">
        <f t="shared" si="76"/>
        <v>311007.6</v>
      </c>
      <c r="V582" s="77">
        <f t="shared" si="77"/>
        <v>328881.6</v>
      </c>
      <c r="W582" s="78">
        <f t="shared" si="78"/>
        <v>57</v>
      </c>
      <c r="X582" s="77">
        <f t="shared" si="79"/>
        <v>203763.6</v>
      </c>
      <c r="AH582" s="2"/>
      <c r="AQ582" s="2"/>
      <c r="AS582" s="2"/>
      <c r="AT582" s="2"/>
      <c r="BD582" s="1"/>
      <c r="BE582" s="2"/>
      <c r="BF582" s="1"/>
      <c r="BG582" s="2"/>
      <c r="BK582" s="2"/>
      <c r="BM582" s="2"/>
      <c r="BN582" s="2"/>
      <c r="BT582" s="2"/>
      <c r="BU582" s="2"/>
    </row>
    <row r="583" spans="1:66" ht="12.75">
      <c r="A583" s="3">
        <v>2016</v>
      </c>
      <c r="B583" s="3">
        <v>2534</v>
      </c>
      <c r="C583" s="1" t="s">
        <v>682</v>
      </c>
      <c r="D583" s="2">
        <v>42418</v>
      </c>
      <c r="E583" s="1" t="s">
        <v>721</v>
      </c>
      <c r="F583" s="2">
        <v>42423</v>
      </c>
      <c r="G583" s="77">
        <v>102.89</v>
      </c>
      <c r="H583" s="77">
        <v>102.89</v>
      </c>
      <c r="I583" s="77">
        <v>0</v>
      </c>
      <c r="J583" s="2">
        <v>42510</v>
      </c>
      <c r="K583" s="78">
        <v>30</v>
      </c>
      <c r="L583" s="2">
        <v>42370</v>
      </c>
      <c r="M583" s="2">
        <v>42735</v>
      </c>
      <c r="N583" s="77">
        <v>0</v>
      </c>
      <c r="P583" s="77">
        <v>0</v>
      </c>
      <c r="Q583" s="78">
        <f t="shared" si="72"/>
        <v>87</v>
      </c>
      <c r="R583" s="3" t="str">
        <f t="shared" si="73"/>
        <v>S</v>
      </c>
      <c r="S583" s="77">
        <f t="shared" si="74"/>
        <v>0</v>
      </c>
      <c r="T583" s="78">
        <f t="shared" si="75"/>
        <v>92</v>
      </c>
      <c r="U583" s="77">
        <f t="shared" si="76"/>
        <v>8951.43</v>
      </c>
      <c r="V583" s="77">
        <f t="shared" si="77"/>
        <v>9465.88</v>
      </c>
      <c r="W583" s="78">
        <f t="shared" si="78"/>
        <v>57</v>
      </c>
      <c r="X583" s="77">
        <f t="shared" si="79"/>
        <v>5864.73</v>
      </c>
      <c r="AH583" s="2"/>
      <c r="AQ583" s="2"/>
      <c r="AS583" s="2"/>
      <c r="AT583" s="2"/>
      <c r="BD583" s="1"/>
      <c r="BE583" s="2"/>
      <c r="BF583" s="1"/>
      <c r="BG583" s="2"/>
      <c r="BK583" s="2"/>
      <c r="BM583" s="2"/>
      <c r="BN583" s="2"/>
    </row>
    <row r="584" spans="1:66" ht="12.75">
      <c r="A584" s="3">
        <v>2016</v>
      </c>
      <c r="B584" s="3">
        <v>12705</v>
      </c>
      <c r="C584" s="1" t="s">
        <v>722</v>
      </c>
      <c r="D584" s="2">
        <v>42634</v>
      </c>
      <c r="E584" s="1" t="s">
        <v>723</v>
      </c>
      <c r="F584" s="2">
        <v>42639</v>
      </c>
      <c r="G584" s="77">
        <v>259.75</v>
      </c>
      <c r="H584" s="77">
        <v>259.75</v>
      </c>
      <c r="I584" s="77">
        <v>0</v>
      </c>
      <c r="J584" s="2">
        <v>42649</v>
      </c>
      <c r="K584" s="78">
        <v>30</v>
      </c>
      <c r="L584" s="2">
        <v>42370</v>
      </c>
      <c r="M584" s="2">
        <v>42735</v>
      </c>
      <c r="N584" s="77">
        <v>0</v>
      </c>
      <c r="P584" s="77">
        <v>0</v>
      </c>
      <c r="Q584" s="78">
        <f t="shared" si="72"/>
        <v>10</v>
      </c>
      <c r="R584" s="3" t="str">
        <f t="shared" si="73"/>
        <v>S</v>
      </c>
      <c r="S584" s="77">
        <f t="shared" si="74"/>
        <v>0</v>
      </c>
      <c r="T584" s="78">
        <f t="shared" si="75"/>
        <v>15</v>
      </c>
      <c r="U584" s="77">
        <f t="shared" si="76"/>
        <v>2597.5</v>
      </c>
      <c r="V584" s="77">
        <f t="shared" si="77"/>
        <v>3896.25</v>
      </c>
      <c r="W584" s="78">
        <f t="shared" si="78"/>
        <v>-20</v>
      </c>
      <c r="X584" s="77">
        <f t="shared" si="79"/>
        <v>-5195</v>
      </c>
      <c r="AH584" s="2"/>
      <c r="AQ584" s="2"/>
      <c r="AS584" s="2"/>
      <c r="AT584" s="2"/>
      <c r="BD584" s="1"/>
      <c r="BE584" s="2"/>
      <c r="BF584" s="1"/>
      <c r="BG584" s="2"/>
      <c r="BK584" s="2"/>
      <c r="BM584" s="2"/>
      <c r="BN584" s="2"/>
    </row>
    <row r="585" spans="1:66" ht="12.75">
      <c r="A585" s="3">
        <v>2016</v>
      </c>
      <c r="C585" s="1" t="s">
        <v>722</v>
      </c>
      <c r="D585" s="2">
        <v>40330</v>
      </c>
      <c r="E585" s="1" t="s">
        <v>724</v>
      </c>
      <c r="F585" s="2">
        <v>40343</v>
      </c>
      <c r="G585" s="77">
        <v>80.54</v>
      </c>
      <c r="H585" s="77">
        <v>0</v>
      </c>
      <c r="I585" s="77">
        <v>0</v>
      </c>
      <c r="J585" s="2">
        <v>1</v>
      </c>
      <c r="K585" s="78">
        <v>30</v>
      </c>
      <c r="L585" s="2">
        <v>42370</v>
      </c>
      <c r="M585" s="2">
        <v>42735</v>
      </c>
      <c r="N585" s="77">
        <v>0</v>
      </c>
      <c r="P585" s="77">
        <v>0</v>
      </c>
      <c r="Q585" s="78">
        <f t="shared" si="72"/>
        <v>0</v>
      </c>
      <c r="R585" s="3" t="str">
        <f t="shared" si="73"/>
        <v>N</v>
      </c>
      <c r="S585" s="77">
        <f t="shared" si="74"/>
        <v>80.54</v>
      </c>
      <c r="T585" s="78">
        <f t="shared" si="75"/>
        <v>0</v>
      </c>
      <c r="U585" s="77">
        <f t="shared" si="76"/>
        <v>0</v>
      </c>
      <c r="V585" s="77">
        <f t="shared" si="77"/>
        <v>0</v>
      </c>
      <c r="W585" s="78">
        <f t="shared" si="78"/>
        <v>0</v>
      </c>
      <c r="X585" s="77">
        <f t="shared" si="79"/>
        <v>0</v>
      </c>
      <c r="AH585" s="2"/>
      <c r="AQ585" s="2"/>
      <c r="AS585" s="2"/>
      <c r="AT585" s="2"/>
      <c r="BD585" s="1"/>
      <c r="BE585" s="2"/>
      <c r="BF585" s="1"/>
      <c r="BG585" s="2"/>
      <c r="BK585" s="2"/>
      <c r="BM585" s="2"/>
      <c r="BN585" s="2"/>
    </row>
    <row r="586" spans="1:66" ht="12.75">
      <c r="A586" s="3">
        <v>2016</v>
      </c>
      <c r="C586" s="1" t="s">
        <v>722</v>
      </c>
      <c r="D586" s="2">
        <v>40330</v>
      </c>
      <c r="E586" s="1" t="s">
        <v>725</v>
      </c>
      <c r="F586" s="2">
        <v>40343</v>
      </c>
      <c r="G586" s="77">
        <v>91.55</v>
      </c>
      <c r="H586" s="77">
        <v>0</v>
      </c>
      <c r="I586" s="77">
        <v>0</v>
      </c>
      <c r="J586" s="2">
        <v>1</v>
      </c>
      <c r="K586" s="78">
        <v>30</v>
      </c>
      <c r="L586" s="2">
        <v>42370</v>
      </c>
      <c r="M586" s="2">
        <v>42735</v>
      </c>
      <c r="N586" s="77">
        <v>0</v>
      </c>
      <c r="P586" s="77">
        <v>0</v>
      </c>
      <c r="Q586" s="78">
        <f t="shared" si="72"/>
        <v>0</v>
      </c>
      <c r="R586" s="3" t="str">
        <f t="shared" si="73"/>
        <v>N</v>
      </c>
      <c r="S586" s="77">
        <f t="shared" si="74"/>
        <v>91.55</v>
      </c>
      <c r="T586" s="78">
        <f t="shared" si="75"/>
        <v>0</v>
      </c>
      <c r="U586" s="77">
        <f t="shared" si="76"/>
        <v>0</v>
      </c>
      <c r="V586" s="77">
        <f t="shared" si="77"/>
        <v>0</v>
      </c>
      <c r="W586" s="78">
        <f t="shared" si="78"/>
        <v>0</v>
      </c>
      <c r="X586" s="77">
        <f t="shared" si="79"/>
        <v>0</v>
      </c>
      <c r="AH586" s="2"/>
      <c r="AQ586" s="2"/>
      <c r="AS586" s="2"/>
      <c r="AT586" s="2"/>
      <c r="BD586" s="1"/>
      <c r="BE586" s="2"/>
      <c r="BF586" s="1"/>
      <c r="BG586" s="2"/>
      <c r="BK586" s="2"/>
      <c r="BM586" s="2"/>
      <c r="BN586" s="2"/>
    </row>
    <row r="587" spans="1:66" ht="12.75">
      <c r="A587" s="3">
        <v>2016</v>
      </c>
      <c r="B587" s="3">
        <v>2027</v>
      </c>
      <c r="C587" s="1" t="s">
        <v>726</v>
      </c>
      <c r="D587" s="2">
        <v>42398</v>
      </c>
      <c r="E587" s="1" t="s">
        <v>727</v>
      </c>
      <c r="F587" s="2">
        <v>42412</v>
      </c>
      <c r="G587" s="77">
        <v>2872.56</v>
      </c>
      <c r="H587" s="77">
        <v>2872.56</v>
      </c>
      <c r="I587" s="77">
        <v>0</v>
      </c>
      <c r="J587" s="2">
        <v>42443</v>
      </c>
      <c r="K587" s="78">
        <v>30</v>
      </c>
      <c r="L587" s="2">
        <v>42370</v>
      </c>
      <c r="M587" s="2">
        <v>42735</v>
      </c>
      <c r="N587" s="77">
        <v>0</v>
      </c>
      <c r="P587" s="77">
        <v>0</v>
      </c>
      <c r="Q587" s="78">
        <f t="shared" si="72"/>
        <v>31</v>
      </c>
      <c r="R587" s="3" t="str">
        <f t="shared" si="73"/>
        <v>S</v>
      </c>
      <c r="S587" s="77">
        <f t="shared" si="74"/>
        <v>0</v>
      </c>
      <c r="T587" s="78">
        <f t="shared" si="75"/>
        <v>45</v>
      </c>
      <c r="U587" s="77">
        <f t="shared" si="76"/>
        <v>89049.36</v>
      </c>
      <c r="V587" s="77">
        <f t="shared" si="77"/>
        <v>129265.2</v>
      </c>
      <c r="W587" s="78">
        <f t="shared" si="78"/>
        <v>1</v>
      </c>
      <c r="X587" s="77">
        <f t="shared" si="79"/>
        <v>2872.56</v>
      </c>
      <c r="AH587" s="2"/>
      <c r="AQ587" s="2"/>
      <c r="AS587" s="2"/>
      <c r="AT587" s="2"/>
      <c r="BD587" s="1"/>
      <c r="BE587" s="2"/>
      <c r="BF587" s="1"/>
      <c r="BG587" s="2"/>
      <c r="BK587" s="2"/>
      <c r="BM587" s="2"/>
      <c r="BN587" s="2"/>
    </row>
    <row r="588" spans="1:66" ht="12.75">
      <c r="A588" s="3">
        <v>2016</v>
      </c>
      <c r="B588" s="3">
        <v>2485</v>
      </c>
      <c r="C588" s="1" t="s">
        <v>728</v>
      </c>
      <c r="D588" s="2">
        <v>42417</v>
      </c>
      <c r="E588" s="1" t="s">
        <v>729</v>
      </c>
      <c r="F588" s="2">
        <v>42423</v>
      </c>
      <c r="G588" s="77">
        <v>96581.28</v>
      </c>
      <c r="H588" s="77">
        <v>96581.28</v>
      </c>
      <c r="I588" s="77">
        <v>0</v>
      </c>
      <c r="J588" s="2">
        <v>42437</v>
      </c>
      <c r="K588" s="78">
        <v>30</v>
      </c>
      <c r="L588" s="2">
        <v>42370</v>
      </c>
      <c r="M588" s="2">
        <v>42735</v>
      </c>
      <c r="N588" s="77">
        <v>0</v>
      </c>
      <c r="P588" s="77">
        <v>0</v>
      </c>
      <c r="Q588" s="78">
        <f t="shared" si="72"/>
        <v>14</v>
      </c>
      <c r="R588" s="3" t="str">
        <f t="shared" si="73"/>
        <v>S</v>
      </c>
      <c r="S588" s="77">
        <f t="shared" si="74"/>
        <v>0</v>
      </c>
      <c r="T588" s="78">
        <f t="shared" si="75"/>
        <v>20</v>
      </c>
      <c r="U588" s="77">
        <f t="shared" si="76"/>
        <v>1352137.92</v>
      </c>
      <c r="V588" s="77">
        <f t="shared" si="77"/>
        <v>1931625.6</v>
      </c>
      <c r="W588" s="78">
        <f t="shared" si="78"/>
        <v>-16</v>
      </c>
      <c r="X588" s="77">
        <f t="shared" si="79"/>
        <v>-1545300.48</v>
      </c>
      <c r="AH588" s="2"/>
      <c r="AQ588" s="2"/>
      <c r="AS588" s="2"/>
      <c r="AT588" s="2"/>
      <c r="BD588" s="1"/>
      <c r="BE588" s="2"/>
      <c r="BF588" s="1"/>
      <c r="BG588" s="2"/>
      <c r="BK588" s="2"/>
      <c r="BM588" s="2"/>
      <c r="BN588" s="2"/>
    </row>
    <row r="589" spans="1:66" ht="12.75">
      <c r="A589" s="3">
        <v>2016</v>
      </c>
      <c r="B589" s="3">
        <v>16941</v>
      </c>
      <c r="C589" s="1" t="s">
        <v>730</v>
      </c>
      <c r="D589" s="2">
        <v>42334</v>
      </c>
      <c r="E589" s="1" t="s">
        <v>731</v>
      </c>
      <c r="F589" s="2">
        <v>42335</v>
      </c>
      <c r="G589" s="77">
        <v>622.24</v>
      </c>
      <c r="H589" s="77">
        <v>622.24</v>
      </c>
      <c r="I589" s="77">
        <v>0</v>
      </c>
      <c r="J589" s="2">
        <v>42437</v>
      </c>
      <c r="K589" s="78">
        <v>30</v>
      </c>
      <c r="L589" s="2">
        <v>42370</v>
      </c>
      <c r="M589" s="2">
        <v>42735</v>
      </c>
      <c r="N589" s="77">
        <v>0</v>
      </c>
      <c r="P589" s="77">
        <v>0</v>
      </c>
      <c r="Q589" s="78">
        <f t="shared" si="72"/>
        <v>102</v>
      </c>
      <c r="R589" s="3" t="str">
        <f t="shared" si="73"/>
        <v>S</v>
      </c>
      <c r="S589" s="77">
        <f t="shared" si="74"/>
        <v>0</v>
      </c>
      <c r="T589" s="78">
        <f t="shared" si="75"/>
        <v>103</v>
      </c>
      <c r="U589" s="77">
        <f t="shared" si="76"/>
        <v>63468.48</v>
      </c>
      <c r="V589" s="77">
        <f t="shared" si="77"/>
        <v>64090.72</v>
      </c>
      <c r="W589" s="78">
        <f t="shared" si="78"/>
        <v>72</v>
      </c>
      <c r="X589" s="77">
        <f t="shared" si="79"/>
        <v>44801.28</v>
      </c>
      <c r="AH589" s="2"/>
      <c r="AQ589" s="2"/>
      <c r="AS589" s="2"/>
      <c r="AT589" s="2"/>
      <c r="BD589" s="1"/>
      <c r="BE589" s="2"/>
      <c r="BF589" s="1"/>
      <c r="BG589" s="2"/>
      <c r="BK589" s="2"/>
      <c r="BM589" s="2"/>
      <c r="BN589" s="2"/>
    </row>
    <row r="590" spans="1:66" ht="12.75">
      <c r="A590" s="3">
        <v>2016</v>
      </c>
      <c r="B590" s="3">
        <v>18365</v>
      </c>
      <c r="C590" s="1" t="s">
        <v>730</v>
      </c>
      <c r="D590" s="2">
        <v>42366</v>
      </c>
      <c r="E590" s="1" t="s">
        <v>732</v>
      </c>
      <c r="F590" s="2">
        <v>42367</v>
      </c>
      <c r="G590" s="77">
        <v>549.49</v>
      </c>
      <c r="H590" s="77">
        <v>549.49</v>
      </c>
      <c r="I590" s="77">
        <v>0</v>
      </c>
      <c r="J590" s="2">
        <v>42423</v>
      </c>
      <c r="K590" s="78">
        <v>30</v>
      </c>
      <c r="L590" s="2">
        <v>42370</v>
      </c>
      <c r="M590" s="2">
        <v>42735</v>
      </c>
      <c r="N590" s="77">
        <v>0</v>
      </c>
      <c r="P590" s="77">
        <v>0</v>
      </c>
      <c r="Q590" s="78">
        <f t="shared" si="72"/>
        <v>56</v>
      </c>
      <c r="R590" s="3" t="str">
        <f t="shared" si="73"/>
        <v>S</v>
      </c>
      <c r="S590" s="77">
        <f t="shared" si="74"/>
        <v>0</v>
      </c>
      <c r="T590" s="78">
        <f t="shared" si="75"/>
        <v>57</v>
      </c>
      <c r="U590" s="77">
        <f t="shared" si="76"/>
        <v>30771.44</v>
      </c>
      <c r="V590" s="77">
        <f t="shared" si="77"/>
        <v>31320.93</v>
      </c>
      <c r="W590" s="78">
        <f t="shared" si="78"/>
        <v>26</v>
      </c>
      <c r="X590" s="77">
        <f t="shared" si="79"/>
        <v>14286.74</v>
      </c>
      <c r="AH590" s="2"/>
      <c r="AQ590" s="2"/>
      <c r="AS590" s="2"/>
      <c r="AT590" s="2"/>
      <c r="BD590" s="1"/>
      <c r="BE590" s="2"/>
      <c r="BF590" s="1"/>
      <c r="BG590" s="2"/>
      <c r="BK590" s="2"/>
      <c r="BM590" s="2"/>
      <c r="BN590" s="2"/>
    </row>
    <row r="591" spans="1:66" ht="12.75">
      <c r="A591" s="3">
        <v>2016</v>
      </c>
      <c r="B591" s="3">
        <v>10057</v>
      </c>
      <c r="C591" s="1" t="s">
        <v>730</v>
      </c>
      <c r="D591" s="2">
        <v>42580</v>
      </c>
      <c r="E591" s="1" t="s">
        <v>733</v>
      </c>
      <c r="F591" s="2">
        <v>42583</v>
      </c>
      <c r="G591" s="77">
        <v>497.43</v>
      </c>
      <c r="H591" s="77">
        <v>497.43</v>
      </c>
      <c r="I591" s="77">
        <v>0</v>
      </c>
      <c r="J591" s="2">
        <v>42590</v>
      </c>
      <c r="K591" s="78">
        <v>30</v>
      </c>
      <c r="L591" s="2">
        <v>42370</v>
      </c>
      <c r="M591" s="2">
        <v>42735</v>
      </c>
      <c r="N591" s="77">
        <v>0</v>
      </c>
      <c r="P591" s="77">
        <v>0</v>
      </c>
      <c r="Q591" s="78">
        <f t="shared" si="72"/>
        <v>7</v>
      </c>
      <c r="R591" s="3" t="str">
        <f t="shared" si="73"/>
        <v>S</v>
      </c>
      <c r="S591" s="77">
        <f t="shared" si="74"/>
        <v>0</v>
      </c>
      <c r="T591" s="78">
        <f t="shared" si="75"/>
        <v>10</v>
      </c>
      <c r="U591" s="77">
        <f t="shared" si="76"/>
        <v>3482.01</v>
      </c>
      <c r="V591" s="77">
        <f t="shared" si="77"/>
        <v>4974.3</v>
      </c>
      <c r="W591" s="78">
        <f t="shared" si="78"/>
        <v>-23</v>
      </c>
      <c r="X591" s="77">
        <f t="shared" si="79"/>
        <v>-11440.89</v>
      </c>
      <c r="AH591" s="2"/>
      <c r="AQ591" s="2"/>
      <c r="AS591" s="2"/>
      <c r="AT591" s="2"/>
      <c r="BD591" s="1"/>
      <c r="BE591" s="2"/>
      <c r="BF591" s="1"/>
      <c r="BG591" s="2"/>
      <c r="BK591" s="2"/>
      <c r="BM591" s="2"/>
      <c r="BN591" s="2"/>
    </row>
    <row r="592" spans="1:66" ht="12.75">
      <c r="A592" s="3">
        <v>2016</v>
      </c>
      <c r="B592" s="3">
        <v>13158</v>
      </c>
      <c r="C592" s="1" t="s">
        <v>730</v>
      </c>
      <c r="D592" s="2">
        <v>42643</v>
      </c>
      <c r="E592" s="1" t="s">
        <v>734</v>
      </c>
      <c r="F592" s="2">
        <v>42647</v>
      </c>
      <c r="G592" s="77">
        <v>800.76</v>
      </c>
      <c r="H592" s="77">
        <v>800.76</v>
      </c>
      <c r="I592" s="77">
        <v>0</v>
      </c>
      <c r="J592" s="2">
        <v>42649</v>
      </c>
      <c r="K592" s="78">
        <v>30</v>
      </c>
      <c r="L592" s="2">
        <v>42370</v>
      </c>
      <c r="M592" s="2">
        <v>42735</v>
      </c>
      <c r="N592" s="77">
        <v>0</v>
      </c>
      <c r="P592" s="77">
        <v>0</v>
      </c>
      <c r="Q592" s="78">
        <f t="shared" si="72"/>
        <v>2</v>
      </c>
      <c r="R592" s="3" t="str">
        <f t="shared" si="73"/>
        <v>S</v>
      </c>
      <c r="S592" s="77">
        <f t="shared" si="74"/>
        <v>0</v>
      </c>
      <c r="T592" s="78">
        <f t="shared" si="75"/>
        <v>6</v>
      </c>
      <c r="U592" s="77">
        <f t="shared" si="76"/>
        <v>1601.52</v>
      </c>
      <c r="V592" s="77">
        <f t="shared" si="77"/>
        <v>4804.56</v>
      </c>
      <c r="W592" s="78">
        <f t="shared" si="78"/>
        <v>-28</v>
      </c>
      <c r="X592" s="77">
        <f t="shared" si="79"/>
        <v>-22421.28</v>
      </c>
      <c r="AH592" s="2"/>
      <c r="AQ592" s="2"/>
      <c r="AS592" s="2"/>
      <c r="AT592" s="2"/>
      <c r="BD592" s="1"/>
      <c r="BE592" s="2"/>
      <c r="BF592" s="1"/>
      <c r="BG592" s="2"/>
      <c r="BK592" s="2"/>
      <c r="BM592" s="2"/>
      <c r="BN592" s="2"/>
    </row>
    <row r="593" spans="1:66" ht="12.75">
      <c r="A593" s="3">
        <v>2016</v>
      </c>
      <c r="B593" s="3">
        <v>2808</v>
      </c>
      <c r="C593" s="1" t="s">
        <v>730</v>
      </c>
      <c r="D593" s="2">
        <v>42426</v>
      </c>
      <c r="E593" s="1" t="s">
        <v>735</v>
      </c>
      <c r="F593" s="2">
        <v>42429</v>
      </c>
      <c r="G593" s="77">
        <v>230.29</v>
      </c>
      <c r="H593" s="77">
        <v>230.29</v>
      </c>
      <c r="I593" s="77">
        <v>0</v>
      </c>
      <c r="J593" s="2">
        <v>42513</v>
      </c>
      <c r="K593" s="78">
        <v>30</v>
      </c>
      <c r="L593" s="2">
        <v>42370</v>
      </c>
      <c r="M593" s="2">
        <v>42735</v>
      </c>
      <c r="N593" s="77">
        <v>0</v>
      </c>
      <c r="P593" s="77">
        <v>0</v>
      </c>
      <c r="Q593" s="78">
        <f t="shared" si="72"/>
        <v>84</v>
      </c>
      <c r="R593" s="3" t="str">
        <f t="shared" si="73"/>
        <v>S</v>
      </c>
      <c r="S593" s="77">
        <f t="shared" si="74"/>
        <v>0</v>
      </c>
      <c r="T593" s="78">
        <f t="shared" si="75"/>
        <v>87</v>
      </c>
      <c r="U593" s="77">
        <f t="shared" si="76"/>
        <v>19344.36</v>
      </c>
      <c r="V593" s="77">
        <f t="shared" si="77"/>
        <v>20035.23</v>
      </c>
      <c r="W593" s="78">
        <f t="shared" si="78"/>
        <v>54</v>
      </c>
      <c r="X593" s="77">
        <f t="shared" si="79"/>
        <v>12435.66</v>
      </c>
      <c r="AH593" s="2"/>
      <c r="AQ593" s="2"/>
      <c r="AS593" s="2"/>
      <c r="AT593" s="2"/>
      <c r="BD593" s="1"/>
      <c r="BE593" s="2"/>
      <c r="BF593" s="1"/>
      <c r="BG593" s="2"/>
      <c r="BK593" s="2"/>
      <c r="BM593" s="2"/>
      <c r="BN593" s="2"/>
    </row>
    <row r="594" spans="1:66" ht="12.75">
      <c r="A594" s="3">
        <v>2016</v>
      </c>
      <c r="B594" s="3">
        <v>5707</v>
      </c>
      <c r="C594" s="1" t="s">
        <v>730</v>
      </c>
      <c r="D594" s="2">
        <v>42489</v>
      </c>
      <c r="E594" s="1" t="s">
        <v>736</v>
      </c>
      <c r="F594" s="2">
        <v>42492</v>
      </c>
      <c r="G594" s="77">
        <v>506.78</v>
      </c>
      <c r="H594" s="77">
        <v>506.78</v>
      </c>
      <c r="I594" s="77">
        <v>0</v>
      </c>
      <c r="J594" s="2">
        <v>42541</v>
      </c>
      <c r="K594" s="78">
        <v>30</v>
      </c>
      <c r="L594" s="2">
        <v>42370</v>
      </c>
      <c r="M594" s="2">
        <v>42735</v>
      </c>
      <c r="N594" s="77">
        <v>0</v>
      </c>
      <c r="P594" s="77">
        <v>0</v>
      </c>
      <c r="Q594" s="78">
        <f t="shared" si="72"/>
        <v>49</v>
      </c>
      <c r="R594" s="3" t="str">
        <f t="shared" si="73"/>
        <v>S</v>
      </c>
      <c r="S594" s="77">
        <f t="shared" si="74"/>
        <v>0</v>
      </c>
      <c r="T594" s="78">
        <f t="shared" si="75"/>
        <v>52</v>
      </c>
      <c r="U594" s="77">
        <f t="shared" si="76"/>
        <v>24832.22</v>
      </c>
      <c r="V594" s="77">
        <f t="shared" si="77"/>
        <v>26352.56</v>
      </c>
      <c r="W594" s="78">
        <f t="shared" si="78"/>
        <v>19</v>
      </c>
      <c r="X594" s="77">
        <f t="shared" si="79"/>
        <v>9628.82</v>
      </c>
      <c r="AH594" s="2"/>
      <c r="AQ594" s="2"/>
      <c r="AS594" s="2"/>
      <c r="AT594" s="2"/>
      <c r="BD594" s="1"/>
      <c r="BE594" s="2"/>
      <c r="BF594" s="1"/>
      <c r="BG594" s="2"/>
      <c r="BK594" s="2"/>
      <c r="BM594" s="2"/>
      <c r="BN594" s="2"/>
    </row>
    <row r="595" spans="1:66" ht="12.75">
      <c r="A595" s="3">
        <v>2016</v>
      </c>
      <c r="B595" s="3">
        <v>8327</v>
      </c>
      <c r="C595" s="1" t="s">
        <v>730</v>
      </c>
      <c r="D595" s="2">
        <v>42545</v>
      </c>
      <c r="E595" s="1" t="s">
        <v>737</v>
      </c>
      <c r="F595" s="2">
        <v>42548</v>
      </c>
      <c r="G595" s="77">
        <v>331.79</v>
      </c>
      <c r="H595" s="77">
        <v>331.79</v>
      </c>
      <c r="I595" s="77">
        <v>0</v>
      </c>
      <c r="J595" s="2">
        <v>42551</v>
      </c>
      <c r="K595" s="78">
        <v>30</v>
      </c>
      <c r="L595" s="2">
        <v>42370</v>
      </c>
      <c r="M595" s="2">
        <v>42735</v>
      </c>
      <c r="N595" s="77">
        <v>0</v>
      </c>
      <c r="P595" s="77">
        <v>0</v>
      </c>
      <c r="Q595" s="78">
        <f t="shared" si="72"/>
        <v>3</v>
      </c>
      <c r="R595" s="3" t="str">
        <f t="shared" si="73"/>
        <v>S</v>
      </c>
      <c r="S595" s="77">
        <f t="shared" si="74"/>
        <v>0</v>
      </c>
      <c r="T595" s="78">
        <f t="shared" si="75"/>
        <v>6</v>
      </c>
      <c r="U595" s="77">
        <f t="shared" si="76"/>
        <v>995.37</v>
      </c>
      <c r="V595" s="77">
        <f t="shared" si="77"/>
        <v>1990.74</v>
      </c>
      <c r="W595" s="78">
        <f t="shared" si="78"/>
        <v>-27</v>
      </c>
      <c r="X595" s="77">
        <f t="shared" si="79"/>
        <v>-8958.33</v>
      </c>
      <c r="AH595" s="2"/>
      <c r="AQ595" s="2"/>
      <c r="AS595" s="2"/>
      <c r="AT595" s="2"/>
      <c r="BD595" s="1"/>
      <c r="BE595" s="2"/>
      <c r="BF595" s="1"/>
      <c r="BG595" s="2"/>
      <c r="BK595" s="2"/>
      <c r="BM595" s="2"/>
      <c r="BN595" s="2"/>
    </row>
    <row r="596" spans="1:66" ht="12.75">
      <c r="A596" s="3">
        <v>2016</v>
      </c>
      <c r="B596" s="3">
        <v>1373</v>
      </c>
      <c r="C596" s="1" t="s">
        <v>738</v>
      </c>
      <c r="D596" s="2">
        <v>42369</v>
      </c>
      <c r="E596" s="1" t="s">
        <v>739</v>
      </c>
      <c r="F596" s="2">
        <v>42397</v>
      </c>
      <c r="G596" s="77">
        <v>618.85</v>
      </c>
      <c r="H596" s="77">
        <v>618.85</v>
      </c>
      <c r="I596" s="77">
        <v>0</v>
      </c>
      <c r="J596" s="2">
        <v>42433</v>
      </c>
      <c r="K596" s="78">
        <v>30</v>
      </c>
      <c r="L596" s="2">
        <v>42370</v>
      </c>
      <c r="M596" s="2">
        <v>42735</v>
      </c>
      <c r="N596" s="77">
        <v>0</v>
      </c>
      <c r="P596" s="77">
        <v>0</v>
      </c>
      <c r="Q596" s="78">
        <f t="shared" si="72"/>
        <v>36</v>
      </c>
      <c r="R596" s="3" t="str">
        <f t="shared" si="73"/>
        <v>S</v>
      </c>
      <c r="S596" s="77">
        <f t="shared" si="74"/>
        <v>0</v>
      </c>
      <c r="T596" s="78">
        <f t="shared" si="75"/>
        <v>64</v>
      </c>
      <c r="U596" s="77">
        <f t="shared" si="76"/>
        <v>22278.6</v>
      </c>
      <c r="V596" s="77">
        <f t="shared" si="77"/>
        <v>39606.4</v>
      </c>
      <c r="W596" s="78">
        <f t="shared" si="78"/>
        <v>6</v>
      </c>
      <c r="X596" s="77">
        <f t="shared" si="79"/>
        <v>3713.1</v>
      </c>
      <c r="AH596" s="2"/>
      <c r="AQ596" s="2"/>
      <c r="AS596" s="2"/>
      <c r="AT596" s="2"/>
      <c r="BD596" s="1"/>
      <c r="BE596" s="2"/>
      <c r="BF596" s="1"/>
      <c r="BG596" s="2"/>
      <c r="BK596" s="2"/>
      <c r="BM596" s="2"/>
      <c r="BN596" s="2"/>
    </row>
    <row r="597" spans="1:66" ht="12.75">
      <c r="A597" s="3">
        <v>2016</v>
      </c>
      <c r="C597" s="1" t="s">
        <v>740</v>
      </c>
      <c r="D597" s="2">
        <v>40897</v>
      </c>
      <c r="E597" s="1" t="s">
        <v>271</v>
      </c>
      <c r="F597" s="2">
        <v>40904</v>
      </c>
      <c r="G597" s="77">
        <v>330</v>
      </c>
      <c r="H597" s="77">
        <v>0</v>
      </c>
      <c r="I597" s="77">
        <v>0</v>
      </c>
      <c r="J597" s="2">
        <v>1</v>
      </c>
      <c r="K597" s="78">
        <v>30</v>
      </c>
      <c r="L597" s="2">
        <v>42370</v>
      </c>
      <c r="M597" s="2">
        <v>42735</v>
      </c>
      <c r="N597" s="77">
        <v>0</v>
      </c>
      <c r="P597" s="77">
        <v>0</v>
      </c>
      <c r="Q597" s="78">
        <f t="shared" si="72"/>
        <v>0</v>
      </c>
      <c r="R597" s="3" t="str">
        <f t="shared" si="73"/>
        <v>N</v>
      </c>
      <c r="S597" s="77">
        <f t="shared" si="74"/>
        <v>330</v>
      </c>
      <c r="T597" s="78">
        <f t="shared" si="75"/>
        <v>0</v>
      </c>
      <c r="U597" s="77">
        <f t="shared" si="76"/>
        <v>0</v>
      </c>
      <c r="V597" s="77">
        <f t="shared" si="77"/>
        <v>0</v>
      </c>
      <c r="W597" s="78">
        <f t="shared" si="78"/>
        <v>0</v>
      </c>
      <c r="X597" s="77">
        <f t="shared" si="79"/>
        <v>0</v>
      </c>
      <c r="AH597" s="2"/>
      <c r="AQ597" s="2"/>
      <c r="AS597" s="2"/>
      <c r="AT597" s="2"/>
      <c r="BD597" s="1"/>
      <c r="BE597" s="2"/>
      <c r="BF597" s="1"/>
      <c r="BG597" s="2"/>
      <c r="BK597" s="2"/>
      <c r="BM597" s="2"/>
      <c r="BN597" s="2"/>
    </row>
    <row r="598" spans="1:66" ht="12.75">
      <c r="A598" s="3">
        <v>2016</v>
      </c>
      <c r="C598" s="1" t="s">
        <v>740</v>
      </c>
      <c r="D598" s="2">
        <v>40898</v>
      </c>
      <c r="E598" s="1" t="s">
        <v>741</v>
      </c>
      <c r="F598" s="2">
        <v>40904</v>
      </c>
      <c r="G598" s="77">
        <v>220</v>
      </c>
      <c r="H598" s="77">
        <v>0</v>
      </c>
      <c r="I598" s="77">
        <v>0</v>
      </c>
      <c r="J598" s="2">
        <v>1</v>
      </c>
      <c r="K598" s="78">
        <v>30</v>
      </c>
      <c r="L598" s="2">
        <v>42370</v>
      </c>
      <c r="M598" s="2">
        <v>42735</v>
      </c>
      <c r="N598" s="77">
        <v>0</v>
      </c>
      <c r="P598" s="77">
        <v>0</v>
      </c>
      <c r="Q598" s="78">
        <f t="shared" si="72"/>
        <v>0</v>
      </c>
      <c r="R598" s="3" t="str">
        <f t="shared" si="73"/>
        <v>N</v>
      </c>
      <c r="S598" s="77">
        <f t="shared" si="74"/>
        <v>220</v>
      </c>
      <c r="T598" s="78">
        <f t="shared" si="75"/>
        <v>0</v>
      </c>
      <c r="U598" s="77">
        <f t="shared" si="76"/>
        <v>0</v>
      </c>
      <c r="V598" s="77">
        <f t="shared" si="77"/>
        <v>0</v>
      </c>
      <c r="W598" s="78">
        <f t="shared" si="78"/>
        <v>0</v>
      </c>
      <c r="X598" s="77">
        <f t="shared" si="79"/>
        <v>0</v>
      </c>
      <c r="AH598" s="2"/>
      <c r="AQ598" s="2"/>
      <c r="AS598" s="2"/>
      <c r="AT598" s="2"/>
      <c r="BD598" s="1"/>
      <c r="BE598" s="2"/>
      <c r="BF598" s="1"/>
      <c r="BG598" s="2"/>
      <c r="BK598" s="2"/>
      <c r="BM598" s="2"/>
      <c r="BN598" s="2"/>
    </row>
    <row r="599" spans="1:66" ht="12.75">
      <c r="A599" s="3">
        <v>2016</v>
      </c>
      <c r="B599" s="3">
        <v>11538</v>
      </c>
      <c r="C599" s="1" t="s">
        <v>742</v>
      </c>
      <c r="D599" s="2">
        <v>42612</v>
      </c>
      <c r="E599" s="1" t="s">
        <v>743</v>
      </c>
      <c r="F599" s="2">
        <v>42614</v>
      </c>
      <c r="G599" s="77">
        <v>1010.16</v>
      </c>
      <c r="H599" s="77">
        <v>1010.16</v>
      </c>
      <c r="I599" s="77">
        <v>0</v>
      </c>
      <c r="J599" s="2">
        <v>42619</v>
      </c>
      <c r="K599" s="78">
        <v>30</v>
      </c>
      <c r="L599" s="2">
        <v>42370</v>
      </c>
      <c r="M599" s="2">
        <v>42735</v>
      </c>
      <c r="N599" s="77">
        <v>0</v>
      </c>
      <c r="P599" s="77">
        <v>0</v>
      </c>
      <c r="Q599" s="78">
        <f t="shared" si="72"/>
        <v>5</v>
      </c>
      <c r="R599" s="3" t="str">
        <f t="shared" si="73"/>
        <v>S</v>
      </c>
      <c r="S599" s="77">
        <f t="shared" si="74"/>
        <v>0</v>
      </c>
      <c r="T599" s="78">
        <f t="shared" si="75"/>
        <v>7</v>
      </c>
      <c r="U599" s="77">
        <f t="shared" si="76"/>
        <v>5050.8</v>
      </c>
      <c r="V599" s="77">
        <f t="shared" si="77"/>
        <v>7071.12</v>
      </c>
      <c r="W599" s="78">
        <f t="shared" si="78"/>
        <v>-25</v>
      </c>
      <c r="X599" s="77">
        <f t="shared" si="79"/>
        <v>-25254</v>
      </c>
      <c r="AH599" s="2"/>
      <c r="AQ599" s="2"/>
      <c r="AS599" s="2"/>
      <c r="AT599" s="2"/>
      <c r="BD599" s="1"/>
      <c r="BE599" s="2"/>
      <c r="BF599" s="1"/>
      <c r="BG599" s="2"/>
      <c r="BK599" s="2"/>
      <c r="BM599" s="2"/>
      <c r="BN599" s="2"/>
    </row>
    <row r="600" spans="1:66" ht="12.75">
      <c r="A600" s="3">
        <v>2016</v>
      </c>
      <c r="B600" s="3">
        <v>17937</v>
      </c>
      <c r="C600" s="1" t="s">
        <v>744</v>
      </c>
      <c r="D600" s="2">
        <v>42355</v>
      </c>
      <c r="E600" s="1" t="s">
        <v>745</v>
      </c>
      <c r="F600" s="2">
        <v>42355</v>
      </c>
      <c r="G600" s="77">
        <v>702</v>
      </c>
      <c r="H600" s="77">
        <v>702</v>
      </c>
      <c r="I600" s="77">
        <v>0</v>
      </c>
      <c r="J600" s="2">
        <v>42430</v>
      </c>
      <c r="K600" s="78">
        <v>30</v>
      </c>
      <c r="L600" s="2">
        <v>42370</v>
      </c>
      <c r="M600" s="2">
        <v>42735</v>
      </c>
      <c r="N600" s="77">
        <v>0</v>
      </c>
      <c r="P600" s="77">
        <v>0</v>
      </c>
      <c r="Q600" s="78">
        <f t="shared" si="72"/>
        <v>75</v>
      </c>
      <c r="R600" s="3" t="str">
        <f t="shared" si="73"/>
        <v>S</v>
      </c>
      <c r="S600" s="77">
        <f t="shared" si="74"/>
        <v>0</v>
      </c>
      <c r="T600" s="78">
        <f t="shared" si="75"/>
        <v>75</v>
      </c>
      <c r="U600" s="77">
        <f t="shared" si="76"/>
        <v>52650</v>
      </c>
      <c r="V600" s="77">
        <f t="shared" si="77"/>
        <v>52650</v>
      </c>
      <c r="W600" s="78">
        <f t="shared" si="78"/>
        <v>45</v>
      </c>
      <c r="X600" s="77">
        <f t="shared" si="79"/>
        <v>31590</v>
      </c>
      <c r="AH600" s="2"/>
      <c r="AQ600" s="2"/>
      <c r="AS600" s="2"/>
      <c r="AT600" s="2"/>
      <c r="BD600" s="1"/>
      <c r="BE600" s="2"/>
      <c r="BF600" s="1"/>
      <c r="BG600" s="2"/>
      <c r="BK600" s="2"/>
      <c r="BM600" s="2"/>
      <c r="BN600" s="2"/>
    </row>
    <row r="601" spans="1:66" ht="12.75">
      <c r="A601" s="3">
        <v>2016</v>
      </c>
      <c r="B601" s="3">
        <v>7056</v>
      </c>
      <c r="C601" s="1" t="s">
        <v>746</v>
      </c>
      <c r="D601" s="2">
        <v>42124</v>
      </c>
      <c r="E601" s="1" t="s">
        <v>747</v>
      </c>
      <c r="F601" s="2">
        <v>42135</v>
      </c>
      <c r="G601" s="77">
        <v>252.32</v>
      </c>
      <c r="H601" s="77">
        <v>0</v>
      </c>
      <c r="I601" s="77">
        <v>0</v>
      </c>
      <c r="J601" s="2">
        <v>1</v>
      </c>
      <c r="K601" s="78">
        <v>30</v>
      </c>
      <c r="L601" s="2">
        <v>42370</v>
      </c>
      <c r="M601" s="2">
        <v>42735</v>
      </c>
      <c r="N601" s="77">
        <v>0</v>
      </c>
      <c r="P601" s="77">
        <v>0</v>
      </c>
      <c r="Q601" s="78">
        <f t="shared" si="72"/>
        <v>0</v>
      </c>
      <c r="R601" s="3" t="str">
        <f t="shared" si="73"/>
        <v>N</v>
      </c>
      <c r="S601" s="77">
        <f t="shared" si="74"/>
        <v>252.32</v>
      </c>
      <c r="T601" s="78">
        <f t="shared" si="75"/>
        <v>0</v>
      </c>
      <c r="U601" s="77">
        <f t="shared" si="76"/>
        <v>0</v>
      </c>
      <c r="V601" s="77">
        <f t="shared" si="77"/>
        <v>0</v>
      </c>
      <c r="W601" s="78">
        <f t="shared" si="78"/>
        <v>0</v>
      </c>
      <c r="X601" s="77">
        <f t="shared" si="79"/>
        <v>0</v>
      </c>
      <c r="AH601" s="2"/>
      <c r="AQ601" s="2"/>
      <c r="AS601" s="2"/>
      <c r="AT601" s="2"/>
      <c r="BD601" s="1"/>
      <c r="BE601" s="2"/>
      <c r="BF601" s="1"/>
      <c r="BG601" s="2"/>
      <c r="BK601" s="2"/>
      <c r="BM601" s="2"/>
      <c r="BN601" s="2"/>
    </row>
    <row r="602" spans="1:66" ht="12.75">
      <c r="A602" s="3">
        <v>2016</v>
      </c>
      <c r="B602" s="3">
        <v>9165</v>
      </c>
      <c r="C602" s="1" t="s">
        <v>746</v>
      </c>
      <c r="D602" s="2">
        <v>42156</v>
      </c>
      <c r="E602" s="1" t="s">
        <v>748</v>
      </c>
      <c r="F602" s="2">
        <v>42174</v>
      </c>
      <c r="G602" s="77">
        <v>252.32</v>
      </c>
      <c r="H602" s="77">
        <v>0</v>
      </c>
      <c r="I602" s="77">
        <v>0</v>
      </c>
      <c r="J602" s="2">
        <v>1</v>
      </c>
      <c r="K602" s="78">
        <v>30</v>
      </c>
      <c r="L602" s="2">
        <v>42370</v>
      </c>
      <c r="M602" s="2">
        <v>42735</v>
      </c>
      <c r="N602" s="77">
        <v>0</v>
      </c>
      <c r="P602" s="77">
        <v>0</v>
      </c>
      <c r="Q602" s="78">
        <f t="shared" si="72"/>
        <v>0</v>
      </c>
      <c r="R602" s="3" t="str">
        <f t="shared" si="73"/>
        <v>N</v>
      </c>
      <c r="S602" s="77">
        <f t="shared" si="74"/>
        <v>252.32</v>
      </c>
      <c r="T602" s="78">
        <f t="shared" si="75"/>
        <v>0</v>
      </c>
      <c r="U602" s="77">
        <f t="shared" si="76"/>
        <v>0</v>
      </c>
      <c r="V602" s="77">
        <f t="shared" si="77"/>
        <v>0</v>
      </c>
      <c r="W602" s="78">
        <f t="shared" si="78"/>
        <v>0</v>
      </c>
      <c r="X602" s="77">
        <f t="shared" si="79"/>
        <v>0</v>
      </c>
      <c r="AH602" s="2"/>
      <c r="AQ602" s="2"/>
      <c r="AS602" s="2"/>
      <c r="AT602" s="2"/>
      <c r="BD602" s="1"/>
      <c r="BE602" s="2"/>
      <c r="BF602" s="1"/>
      <c r="BG602" s="2"/>
      <c r="BK602" s="2"/>
      <c r="BM602" s="2"/>
      <c r="BN602" s="2"/>
    </row>
    <row r="603" spans="1:66" ht="12.75">
      <c r="A603" s="3">
        <v>2016</v>
      </c>
      <c r="B603" s="3">
        <v>11973</v>
      </c>
      <c r="C603" s="1" t="s">
        <v>746</v>
      </c>
      <c r="D603" s="2">
        <v>42613</v>
      </c>
      <c r="E603" s="1" t="s">
        <v>749</v>
      </c>
      <c r="F603" s="2">
        <v>42625</v>
      </c>
      <c r="G603" s="77">
        <v>1077.41</v>
      </c>
      <c r="H603" s="77">
        <v>1077.41</v>
      </c>
      <c r="I603" s="77">
        <v>0</v>
      </c>
      <c r="J603" s="2">
        <v>42635</v>
      </c>
      <c r="K603" s="78">
        <v>30</v>
      </c>
      <c r="L603" s="2">
        <v>42370</v>
      </c>
      <c r="M603" s="2">
        <v>42735</v>
      </c>
      <c r="N603" s="77">
        <v>0</v>
      </c>
      <c r="P603" s="77">
        <v>0</v>
      </c>
      <c r="Q603" s="78">
        <f t="shared" si="72"/>
        <v>10</v>
      </c>
      <c r="R603" s="3" t="str">
        <f t="shared" si="73"/>
        <v>S</v>
      </c>
      <c r="S603" s="77">
        <f t="shared" si="74"/>
        <v>0</v>
      </c>
      <c r="T603" s="78">
        <f t="shared" si="75"/>
        <v>22</v>
      </c>
      <c r="U603" s="77">
        <f t="shared" si="76"/>
        <v>10774.1</v>
      </c>
      <c r="V603" s="77">
        <f t="shared" si="77"/>
        <v>23703.02</v>
      </c>
      <c r="W603" s="78">
        <f t="shared" si="78"/>
        <v>-20</v>
      </c>
      <c r="X603" s="77">
        <f t="shared" si="79"/>
        <v>-21548.2</v>
      </c>
      <c r="AH603" s="2"/>
      <c r="AQ603" s="2"/>
      <c r="AS603" s="2"/>
      <c r="AT603" s="2"/>
      <c r="BD603" s="1"/>
      <c r="BE603" s="2"/>
      <c r="BF603" s="1"/>
      <c r="BG603" s="2"/>
      <c r="BK603" s="2"/>
      <c r="BM603" s="2"/>
      <c r="BN603" s="2"/>
    </row>
    <row r="604" spans="1:66" ht="12.75">
      <c r="A604" s="3">
        <v>2016</v>
      </c>
      <c r="B604" s="3">
        <v>18383</v>
      </c>
      <c r="C604" s="1" t="s">
        <v>750</v>
      </c>
      <c r="D604" s="2">
        <v>42367</v>
      </c>
      <c r="E604" s="1" t="s">
        <v>751</v>
      </c>
      <c r="F604" s="2">
        <v>42367</v>
      </c>
      <c r="G604" s="77">
        <v>1000.4</v>
      </c>
      <c r="H604" s="77">
        <v>1000.4</v>
      </c>
      <c r="I604" s="77">
        <v>0</v>
      </c>
      <c r="J604" s="2">
        <v>42430</v>
      </c>
      <c r="K604" s="78">
        <v>30</v>
      </c>
      <c r="L604" s="2">
        <v>42370</v>
      </c>
      <c r="M604" s="2">
        <v>42735</v>
      </c>
      <c r="N604" s="77">
        <v>0</v>
      </c>
      <c r="P604" s="77">
        <v>0</v>
      </c>
      <c r="Q604" s="78">
        <f t="shared" si="72"/>
        <v>63</v>
      </c>
      <c r="R604" s="3" t="str">
        <f t="shared" si="73"/>
        <v>S</v>
      </c>
      <c r="S604" s="77">
        <f t="shared" si="74"/>
        <v>0</v>
      </c>
      <c r="T604" s="78">
        <f t="shared" si="75"/>
        <v>63</v>
      </c>
      <c r="U604" s="77">
        <f t="shared" si="76"/>
        <v>63025.2</v>
      </c>
      <c r="V604" s="77">
        <f t="shared" si="77"/>
        <v>63025.2</v>
      </c>
      <c r="W604" s="78">
        <f t="shared" si="78"/>
        <v>33</v>
      </c>
      <c r="X604" s="77">
        <f t="shared" si="79"/>
        <v>33013.2</v>
      </c>
      <c r="AH604" s="2"/>
      <c r="AQ604" s="2"/>
      <c r="AS604" s="2"/>
      <c r="AT604" s="2"/>
      <c r="BD604" s="1"/>
      <c r="BE604" s="2"/>
      <c r="BF604" s="1"/>
      <c r="BG604" s="2"/>
      <c r="BK604" s="2"/>
      <c r="BM604" s="2"/>
      <c r="BN604" s="2"/>
    </row>
    <row r="605" spans="1:66" ht="12.75">
      <c r="A605" s="3">
        <v>2016</v>
      </c>
      <c r="B605" s="3">
        <v>9934</v>
      </c>
      <c r="C605" s="1" t="s">
        <v>752</v>
      </c>
      <c r="D605" s="2">
        <v>42578</v>
      </c>
      <c r="E605" s="1" t="s">
        <v>753</v>
      </c>
      <c r="F605" s="2">
        <v>42579</v>
      </c>
      <c r="G605" s="77">
        <v>446.74</v>
      </c>
      <c r="H605" s="77">
        <v>446.74</v>
      </c>
      <c r="I605" s="77">
        <v>0</v>
      </c>
      <c r="J605" s="2">
        <v>42590</v>
      </c>
      <c r="K605" s="78">
        <v>30</v>
      </c>
      <c r="L605" s="2">
        <v>42370</v>
      </c>
      <c r="M605" s="2">
        <v>42735</v>
      </c>
      <c r="N605" s="77">
        <v>0</v>
      </c>
      <c r="P605" s="77">
        <v>0</v>
      </c>
      <c r="Q605" s="78">
        <f t="shared" si="72"/>
        <v>11</v>
      </c>
      <c r="R605" s="3" t="str">
        <f t="shared" si="73"/>
        <v>S</v>
      </c>
      <c r="S605" s="77">
        <f t="shared" si="74"/>
        <v>0</v>
      </c>
      <c r="T605" s="78">
        <f t="shared" si="75"/>
        <v>12</v>
      </c>
      <c r="U605" s="77">
        <f t="shared" si="76"/>
        <v>4914.14</v>
      </c>
      <c r="V605" s="77">
        <f t="shared" si="77"/>
        <v>5360.88</v>
      </c>
      <c r="W605" s="78">
        <f t="shared" si="78"/>
        <v>-19</v>
      </c>
      <c r="X605" s="77">
        <f t="shared" si="79"/>
        <v>-8488.06</v>
      </c>
      <c r="AH605" s="2"/>
      <c r="AQ605" s="2"/>
      <c r="AS605" s="2"/>
      <c r="AT605" s="2"/>
      <c r="BD605" s="1"/>
      <c r="BE605" s="2"/>
      <c r="BF605" s="1"/>
      <c r="BG605" s="2"/>
      <c r="BK605" s="2"/>
      <c r="BM605" s="2"/>
      <c r="BN605" s="2"/>
    </row>
    <row r="606" spans="1:66" ht="12.75">
      <c r="A606" s="3">
        <v>2016</v>
      </c>
      <c r="B606" s="3">
        <v>15197</v>
      </c>
      <c r="C606" s="1" t="s">
        <v>752</v>
      </c>
      <c r="D606" s="2">
        <v>42300</v>
      </c>
      <c r="E606" s="1" t="s">
        <v>754</v>
      </c>
      <c r="F606" s="2">
        <v>42303</v>
      </c>
      <c r="G606" s="77">
        <v>2979.24</v>
      </c>
      <c r="H606" s="77">
        <v>2979.24</v>
      </c>
      <c r="I606" s="77">
        <v>0</v>
      </c>
      <c r="J606" s="2">
        <v>42438</v>
      </c>
      <c r="K606" s="78">
        <v>30</v>
      </c>
      <c r="L606" s="2">
        <v>42370</v>
      </c>
      <c r="M606" s="2">
        <v>42735</v>
      </c>
      <c r="N606" s="77">
        <v>0</v>
      </c>
      <c r="P606" s="77">
        <v>0</v>
      </c>
      <c r="Q606" s="78">
        <f t="shared" si="72"/>
        <v>135</v>
      </c>
      <c r="R606" s="3" t="str">
        <f t="shared" si="73"/>
        <v>S</v>
      </c>
      <c r="S606" s="77">
        <f t="shared" si="74"/>
        <v>0</v>
      </c>
      <c r="T606" s="78">
        <f t="shared" si="75"/>
        <v>138</v>
      </c>
      <c r="U606" s="77">
        <f t="shared" si="76"/>
        <v>402197.4</v>
      </c>
      <c r="V606" s="77">
        <f t="shared" si="77"/>
        <v>411135.12</v>
      </c>
      <c r="W606" s="78">
        <f t="shared" si="78"/>
        <v>105</v>
      </c>
      <c r="X606" s="77">
        <f t="shared" si="79"/>
        <v>312820.2</v>
      </c>
      <c r="AH606" s="2"/>
      <c r="AQ606" s="2"/>
      <c r="AS606" s="2"/>
      <c r="AT606" s="2"/>
      <c r="BD606" s="1"/>
      <c r="BE606" s="2"/>
      <c r="BF606" s="1"/>
      <c r="BG606" s="2"/>
      <c r="BK606" s="2"/>
      <c r="BM606" s="2"/>
      <c r="BN606" s="2"/>
    </row>
    <row r="607" spans="1:66" ht="12.75">
      <c r="A607" s="3">
        <v>2016</v>
      </c>
      <c r="B607" s="3">
        <v>6436</v>
      </c>
      <c r="C607" s="1" t="s">
        <v>755</v>
      </c>
      <c r="D607" s="2">
        <v>42506</v>
      </c>
      <c r="E607" s="1" t="s">
        <v>756</v>
      </c>
      <c r="F607" s="2">
        <v>42507</v>
      </c>
      <c r="G607" s="77">
        <v>2562</v>
      </c>
      <c r="H607" s="77">
        <v>2562</v>
      </c>
      <c r="I607" s="77">
        <v>0</v>
      </c>
      <c r="J607" s="2">
        <v>42551</v>
      </c>
      <c r="K607" s="78">
        <v>30</v>
      </c>
      <c r="L607" s="2">
        <v>42370</v>
      </c>
      <c r="M607" s="2">
        <v>42735</v>
      </c>
      <c r="N607" s="77">
        <v>0</v>
      </c>
      <c r="P607" s="77">
        <v>0</v>
      </c>
      <c r="Q607" s="78">
        <f t="shared" si="72"/>
        <v>44</v>
      </c>
      <c r="R607" s="3" t="str">
        <f t="shared" si="73"/>
        <v>S</v>
      </c>
      <c r="S607" s="77">
        <f t="shared" si="74"/>
        <v>0</v>
      </c>
      <c r="T607" s="78">
        <f t="shared" si="75"/>
        <v>45</v>
      </c>
      <c r="U607" s="77">
        <f t="shared" si="76"/>
        <v>112728</v>
      </c>
      <c r="V607" s="77">
        <f t="shared" si="77"/>
        <v>115290</v>
      </c>
      <c r="W607" s="78">
        <f t="shared" si="78"/>
        <v>14</v>
      </c>
      <c r="X607" s="77">
        <f t="shared" si="79"/>
        <v>35868</v>
      </c>
      <c r="AH607" s="2"/>
      <c r="AQ607" s="2"/>
      <c r="AS607" s="2"/>
      <c r="AT607" s="2"/>
      <c r="BD607" s="1"/>
      <c r="BE607" s="2"/>
      <c r="BF607" s="1"/>
      <c r="BG607" s="2"/>
      <c r="BK607" s="2"/>
      <c r="BM607" s="2"/>
      <c r="BN607" s="2"/>
    </row>
    <row r="608" spans="1:66" ht="12.75">
      <c r="A608" s="3">
        <v>2016</v>
      </c>
      <c r="C608" s="1" t="s">
        <v>755</v>
      </c>
      <c r="D608" s="2">
        <v>38136</v>
      </c>
      <c r="E608" s="1" t="s">
        <v>460</v>
      </c>
      <c r="F608" s="2">
        <v>38209</v>
      </c>
      <c r="G608" s="77">
        <v>6120</v>
      </c>
      <c r="H608" s="77">
        <v>0</v>
      </c>
      <c r="I608" s="77">
        <v>0</v>
      </c>
      <c r="J608" s="2">
        <v>1</v>
      </c>
      <c r="K608" s="78">
        <v>30</v>
      </c>
      <c r="L608" s="2">
        <v>42370</v>
      </c>
      <c r="M608" s="2">
        <v>42735</v>
      </c>
      <c r="N608" s="77">
        <v>0</v>
      </c>
      <c r="P608" s="77">
        <v>0</v>
      </c>
      <c r="Q608" s="78">
        <f t="shared" si="72"/>
        <v>0</v>
      </c>
      <c r="R608" s="3" t="str">
        <f t="shared" si="73"/>
        <v>N</v>
      </c>
      <c r="S608" s="77">
        <f t="shared" si="74"/>
        <v>6120</v>
      </c>
      <c r="T608" s="78">
        <f t="shared" si="75"/>
        <v>0</v>
      </c>
      <c r="U608" s="77">
        <f t="shared" si="76"/>
        <v>0</v>
      </c>
      <c r="V608" s="77">
        <f t="shared" si="77"/>
        <v>0</v>
      </c>
      <c r="W608" s="78">
        <f t="shared" si="78"/>
        <v>0</v>
      </c>
      <c r="X608" s="77">
        <f t="shared" si="79"/>
        <v>0</v>
      </c>
      <c r="AH608" s="2"/>
      <c r="AQ608" s="2"/>
      <c r="AS608" s="2"/>
      <c r="AT608" s="2"/>
      <c r="BD608" s="1"/>
      <c r="BE608" s="2"/>
      <c r="BF608" s="1"/>
      <c r="BG608" s="2"/>
      <c r="BK608" s="2"/>
      <c r="BM608" s="2"/>
      <c r="BN608" s="2"/>
    </row>
    <row r="609" spans="1:66" ht="12.75">
      <c r="A609" s="3">
        <v>2016</v>
      </c>
      <c r="B609" s="3">
        <v>16307</v>
      </c>
      <c r="C609" s="1" t="s">
        <v>757</v>
      </c>
      <c r="D609" s="2">
        <v>42305</v>
      </c>
      <c r="E609" s="1" t="s">
        <v>758</v>
      </c>
      <c r="F609" s="2">
        <v>42324</v>
      </c>
      <c r="G609" s="77">
        <v>1393.65</v>
      </c>
      <c r="H609" s="77">
        <v>1393.65</v>
      </c>
      <c r="I609" s="77">
        <v>0</v>
      </c>
      <c r="J609" s="2">
        <v>42422</v>
      </c>
      <c r="K609" s="78">
        <v>30</v>
      </c>
      <c r="L609" s="2">
        <v>42370</v>
      </c>
      <c r="M609" s="2">
        <v>42735</v>
      </c>
      <c r="N609" s="77">
        <v>0</v>
      </c>
      <c r="P609" s="77">
        <v>0</v>
      </c>
      <c r="Q609" s="78">
        <f t="shared" si="72"/>
        <v>98</v>
      </c>
      <c r="R609" s="3" t="str">
        <f t="shared" si="73"/>
        <v>S</v>
      </c>
      <c r="S609" s="77">
        <f t="shared" si="74"/>
        <v>0</v>
      </c>
      <c r="T609" s="78">
        <f t="shared" si="75"/>
        <v>117</v>
      </c>
      <c r="U609" s="77">
        <f t="shared" si="76"/>
        <v>136577.7</v>
      </c>
      <c r="V609" s="77">
        <f t="shared" si="77"/>
        <v>163057.05</v>
      </c>
      <c r="W609" s="78">
        <f t="shared" si="78"/>
        <v>68</v>
      </c>
      <c r="X609" s="77">
        <f t="shared" si="79"/>
        <v>94768.2</v>
      </c>
      <c r="AH609" s="2"/>
      <c r="AQ609" s="2"/>
      <c r="AS609" s="2"/>
      <c r="AT609" s="2"/>
      <c r="BD609" s="1"/>
      <c r="BE609" s="2"/>
      <c r="BF609" s="1"/>
      <c r="BG609" s="2"/>
      <c r="BK609" s="2"/>
      <c r="BM609" s="2"/>
      <c r="BN609" s="2"/>
    </row>
    <row r="610" spans="1:66" ht="12.75">
      <c r="A610" s="3">
        <v>2016</v>
      </c>
      <c r="B610" s="3">
        <v>8325</v>
      </c>
      <c r="C610" s="1" t="s">
        <v>759</v>
      </c>
      <c r="D610" s="2">
        <v>42531</v>
      </c>
      <c r="E610" s="1" t="s">
        <v>760</v>
      </c>
      <c r="F610" s="2">
        <v>42548</v>
      </c>
      <c r="G610" s="77">
        <v>258.64</v>
      </c>
      <c r="H610" s="77">
        <v>258.64</v>
      </c>
      <c r="I610" s="77">
        <v>0</v>
      </c>
      <c r="J610" s="2">
        <v>42552</v>
      </c>
      <c r="K610" s="78">
        <v>30</v>
      </c>
      <c r="L610" s="2">
        <v>42370</v>
      </c>
      <c r="M610" s="2">
        <v>42735</v>
      </c>
      <c r="N610" s="77">
        <v>0</v>
      </c>
      <c r="P610" s="77">
        <v>0</v>
      </c>
      <c r="Q610" s="78">
        <f t="shared" si="72"/>
        <v>4</v>
      </c>
      <c r="R610" s="3" t="str">
        <f t="shared" si="73"/>
        <v>S</v>
      </c>
      <c r="S610" s="77">
        <f t="shared" si="74"/>
        <v>0</v>
      </c>
      <c r="T610" s="78">
        <f t="shared" si="75"/>
        <v>21</v>
      </c>
      <c r="U610" s="77">
        <f t="shared" si="76"/>
        <v>1034.56</v>
      </c>
      <c r="V610" s="77">
        <f t="shared" si="77"/>
        <v>5431.44</v>
      </c>
      <c r="W610" s="78">
        <f t="shared" si="78"/>
        <v>-26</v>
      </c>
      <c r="X610" s="77">
        <f t="shared" si="79"/>
        <v>-6724.64</v>
      </c>
      <c r="AH610" s="2"/>
      <c r="AQ610" s="2"/>
      <c r="AS610" s="2"/>
      <c r="AT610" s="2"/>
      <c r="BD610" s="1"/>
      <c r="BE610" s="2"/>
      <c r="BF610" s="1"/>
      <c r="BG610" s="2"/>
      <c r="BK610" s="2"/>
      <c r="BM610" s="2"/>
      <c r="BN610" s="2"/>
    </row>
    <row r="611" spans="1:66" ht="12.75">
      <c r="A611" s="3">
        <v>2016</v>
      </c>
      <c r="C611" s="1" t="s">
        <v>761</v>
      </c>
      <c r="D611" s="2">
        <v>37256</v>
      </c>
      <c r="E611" s="1" t="s">
        <v>762</v>
      </c>
      <c r="F611" s="2">
        <v>37280</v>
      </c>
      <c r="G611" s="77">
        <v>5720.28</v>
      </c>
      <c r="H611" s="77">
        <v>0</v>
      </c>
      <c r="I611" s="77">
        <v>0</v>
      </c>
      <c r="J611" s="2">
        <v>1</v>
      </c>
      <c r="K611" s="78">
        <v>30</v>
      </c>
      <c r="L611" s="2">
        <v>42370</v>
      </c>
      <c r="M611" s="2">
        <v>42735</v>
      </c>
      <c r="N611" s="77">
        <v>0</v>
      </c>
      <c r="P611" s="77">
        <v>0</v>
      </c>
      <c r="Q611" s="78">
        <f t="shared" si="72"/>
        <v>0</v>
      </c>
      <c r="R611" s="3" t="str">
        <f t="shared" si="73"/>
        <v>N</v>
      </c>
      <c r="S611" s="77">
        <f t="shared" si="74"/>
        <v>5720.28</v>
      </c>
      <c r="T611" s="78">
        <f t="shared" si="75"/>
        <v>0</v>
      </c>
      <c r="U611" s="77">
        <f t="shared" si="76"/>
        <v>0</v>
      </c>
      <c r="V611" s="77">
        <f t="shared" si="77"/>
        <v>0</v>
      </c>
      <c r="W611" s="78">
        <f t="shared" si="78"/>
        <v>0</v>
      </c>
      <c r="X611" s="77">
        <f t="shared" si="79"/>
        <v>0</v>
      </c>
      <c r="AH611" s="2"/>
      <c r="AQ611" s="2"/>
      <c r="AS611" s="2"/>
      <c r="AT611" s="2"/>
      <c r="BD611" s="1"/>
      <c r="BE611" s="2"/>
      <c r="BF611" s="1"/>
      <c r="BG611" s="2"/>
      <c r="BK611" s="2"/>
      <c r="BM611" s="2"/>
      <c r="BN611" s="2"/>
    </row>
    <row r="612" spans="1:66" ht="12.75">
      <c r="A612" s="3">
        <v>2016</v>
      </c>
      <c r="C612" s="1" t="s">
        <v>761</v>
      </c>
      <c r="D612" s="2">
        <v>37256</v>
      </c>
      <c r="E612" s="1" t="s">
        <v>763</v>
      </c>
      <c r="F612" s="2">
        <v>37280</v>
      </c>
      <c r="G612" s="77">
        <v>0.01</v>
      </c>
      <c r="H612" s="77">
        <v>0</v>
      </c>
      <c r="I612" s="77">
        <v>0</v>
      </c>
      <c r="J612" s="2">
        <v>1</v>
      </c>
      <c r="K612" s="78">
        <v>30</v>
      </c>
      <c r="L612" s="2">
        <v>42370</v>
      </c>
      <c r="M612" s="2">
        <v>42735</v>
      </c>
      <c r="N612" s="77">
        <v>0</v>
      </c>
      <c r="P612" s="77">
        <v>0</v>
      </c>
      <c r="Q612" s="78">
        <f t="shared" si="72"/>
        <v>0</v>
      </c>
      <c r="R612" s="3" t="str">
        <f t="shared" si="73"/>
        <v>N</v>
      </c>
      <c r="S612" s="77">
        <f t="shared" si="74"/>
        <v>0.01</v>
      </c>
      <c r="T612" s="78">
        <f t="shared" si="75"/>
        <v>0</v>
      </c>
      <c r="U612" s="77">
        <f t="shared" si="76"/>
        <v>0</v>
      </c>
      <c r="V612" s="77">
        <f t="shared" si="77"/>
        <v>0</v>
      </c>
      <c r="W612" s="78">
        <f t="shared" si="78"/>
        <v>0</v>
      </c>
      <c r="X612" s="77">
        <f t="shared" si="79"/>
        <v>0</v>
      </c>
      <c r="AH612" s="2"/>
      <c r="AQ612" s="2"/>
      <c r="AS612" s="2"/>
      <c r="AT612" s="2"/>
      <c r="BD612" s="1"/>
      <c r="BE612" s="2"/>
      <c r="BF612" s="1"/>
      <c r="BG612" s="2"/>
      <c r="BK612" s="2"/>
      <c r="BM612" s="2"/>
      <c r="BN612" s="2"/>
    </row>
    <row r="613" spans="1:66" ht="12.75">
      <c r="A613" s="3">
        <v>2016</v>
      </c>
      <c r="C613" s="1" t="s">
        <v>764</v>
      </c>
      <c r="D613" s="2">
        <v>41487</v>
      </c>
      <c r="E613" s="1" t="s">
        <v>765</v>
      </c>
      <c r="F613" s="2">
        <v>41536</v>
      </c>
      <c r="G613" s="77">
        <v>2527.88</v>
      </c>
      <c r="H613" s="77">
        <v>0</v>
      </c>
      <c r="I613" s="77">
        <v>0</v>
      </c>
      <c r="J613" s="2">
        <v>1</v>
      </c>
      <c r="K613" s="78">
        <v>30</v>
      </c>
      <c r="L613" s="2">
        <v>42370</v>
      </c>
      <c r="M613" s="2">
        <v>42735</v>
      </c>
      <c r="N613" s="77">
        <v>0</v>
      </c>
      <c r="P613" s="77">
        <v>0</v>
      </c>
      <c r="Q613" s="78">
        <f t="shared" si="72"/>
        <v>0</v>
      </c>
      <c r="R613" s="3" t="str">
        <f t="shared" si="73"/>
        <v>N</v>
      </c>
      <c r="S613" s="77">
        <f t="shared" si="74"/>
        <v>2527.88</v>
      </c>
      <c r="T613" s="78">
        <f t="shared" si="75"/>
        <v>0</v>
      </c>
      <c r="U613" s="77">
        <f t="shared" si="76"/>
        <v>0</v>
      </c>
      <c r="V613" s="77">
        <f t="shared" si="77"/>
        <v>0</v>
      </c>
      <c r="W613" s="78">
        <f t="shared" si="78"/>
        <v>0</v>
      </c>
      <c r="X613" s="77">
        <f t="shared" si="79"/>
        <v>0</v>
      </c>
      <c r="AH613" s="2"/>
      <c r="AQ613" s="2"/>
      <c r="AS613" s="2"/>
      <c r="AT613" s="2"/>
      <c r="BD613" s="1"/>
      <c r="BE613" s="2"/>
      <c r="BF613" s="1"/>
      <c r="BG613" s="2"/>
      <c r="BK613" s="2"/>
      <c r="BM613" s="2"/>
      <c r="BN613" s="2"/>
    </row>
    <row r="614" spans="1:66" ht="12.75">
      <c r="A614" s="3">
        <v>2016</v>
      </c>
      <c r="B614" s="3" t="s">
        <v>766</v>
      </c>
      <c r="C614" s="1" t="s">
        <v>767</v>
      </c>
      <c r="D614" s="2">
        <v>41471</v>
      </c>
      <c r="E614" s="1" t="s">
        <v>768</v>
      </c>
      <c r="F614" s="2">
        <v>41520</v>
      </c>
      <c r="G614" s="77">
        <v>0.01</v>
      </c>
      <c r="H614" s="77">
        <v>0</v>
      </c>
      <c r="I614" s="77">
        <v>0</v>
      </c>
      <c r="J614" s="2">
        <v>1</v>
      </c>
      <c r="K614" s="78">
        <v>30</v>
      </c>
      <c r="L614" s="2">
        <v>42370</v>
      </c>
      <c r="M614" s="2">
        <v>42735</v>
      </c>
      <c r="N614" s="77">
        <v>0</v>
      </c>
      <c r="P614" s="77">
        <v>0</v>
      </c>
      <c r="Q614" s="78">
        <f t="shared" si="72"/>
        <v>0</v>
      </c>
      <c r="R614" s="3" t="str">
        <f t="shared" si="73"/>
        <v>N</v>
      </c>
      <c r="S614" s="77">
        <f t="shared" si="74"/>
        <v>0.01</v>
      </c>
      <c r="T614" s="78">
        <f t="shared" si="75"/>
        <v>0</v>
      </c>
      <c r="U614" s="77">
        <f t="shared" si="76"/>
        <v>0</v>
      </c>
      <c r="V614" s="77">
        <f t="shared" si="77"/>
        <v>0</v>
      </c>
      <c r="W614" s="78">
        <f t="shared" si="78"/>
        <v>0</v>
      </c>
      <c r="X614" s="77">
        <f t="shared" si="79"/>
        <v>0</v>
      </c>
      <c r="AH614" s="2"/>
      <c r="AQ614" s="2"/>
      <c r="AS614" s="2"/>
      <c r="AT614" s="2"/>
      <c r="BD614" s="1"/>
      <c r="BE614" s="2"/>
      <c r="BF614" s="1"/>
      <c r="BG614" s="2"/>
      <c r="BK614" s="2"/>
      <c r="BM614" s="2"/>
      <c r="BN614" s="2"/>
    </row>
    <row r="615" spans="1:66" ht="12.75">
      <c r="A615" s="3">
        <v>2016</v>
      </c>
      <c r="B615" s="3">
        <v>2290</v>
      </c>
      <c r="C615" s="1" t="s">
        <v>767</v>
      </c>
      <c r="D615" s="2">
        <v>42044</v>
      </c>
      <c r="E615" s="1" t="s">
        <v>769</v>
      </c>
      <c r="F615" s="2">
        <v>42048</v>
      </c>
      <c r="G615" s="77">
        <v>2241.39</v>
      </c>
      <c r="H615" s="77">
        <v>0</v>
      </c>
      <c r="I615" s="77">
        <v>0</v>
      </c>
      <c r="J615" s="2">
        <v>1</v>
      </c>
      <c r="K615" s="78">
        <v>30</v>
      </c>
      <c r="L615" s="2">
        <v>42370</v>
      </c>
      <c r="M615" s="2">
        <v>42735</v>
      </c>
      <c r="N615" s="77">
        <v>0</v>
      </c>
      <c r="P615" s="77">
        <v>0</v>
      </c>
      <c r="Q615" s="78">
        <f t="shared" si="72"/>
        <v>0</v>
      </c>
      <c r="R615" s="3" t="str">
        <f t="shared" si="73"/>
        <v>N</v>
      </c>
      <c r="S615" s="77">
        <f t="shared" si="74"/>
        <v>2241.39</v>
      </c>
      <c r="T615" s="78">
        <f t="shared" si="75"/>
        <v>0</v>
      </c>
      <c r="U615" s="77">
        <f t="shared" si="76"/>
        <v>0</v>
      </c>
      <c r="V615" s="77">
        <f t="shared" si="77"/>
        <v>0</v>
      </c>
      <c r="W615" s="78">
        <f t="shared" si="78"/>
        <v>0</v>
      </c>
      <c r="X615" s="77">
        <f t="shared" si="79"/>
        <v>0</v>
      </c>
      <c r="AH615" s="2"/>
      <c r="AQ615" s="2"/>
      <c r="AS615" s="2"/>
      <c r="AT615" s="2"/>
      <c r="BD615" s="1"/>
      <c r="BE615" s="2"/>
      <c r="BF615" s="1"/>
      <c r="BG615" s="2"/>
      <c r="BK615" s="2"/>
      <c r="BM615" s="2"/>
      <c r="BN615" s="2"/>
    </row>
    <row r="616" spans="1:66" ht="12.75">
      <c r="A616" s="3">
        <v>2016</v>
      </c>
      <c r="B616" s="3">
        <v>2293</v>
      </c>
      <c r="C616" s="1" t="s">
        <v>767</v>
      </c>
      <c r="D616" s="2">
        <v>42044</v>
      </c>
      <c r="E616" s="1" t="s">
        <v>770</v>
      </c>
      <c r="F616" s="2">
        <v>42048</v>
      </c>
      <c r="G616" s="77">
        <v>761.21</v>
      </c>
      <c r="H616" s="77">
        <v>0</v>
      </c>
      <c r="I616" s="77">
        <v>0</v>
      </c>
      <c r="J616" s="2">
        <v>1</v>
      </c>
      <c r="K616" s="78">
        <v>30</v>
      </c>
      <c r="L616" s="2">
        <v>42370</v>
      </c>
      <c r="M616" s="2">
        <v>42735</v>
      </c>
      <c r="N616" s="77">
        <v>0</v>
      </c>
      <c r="P616" s="77">
        <v>0</v>
      </c>
      <c r="Q616" s="78">
        <f t="shared" si="72"/>
        <v>0</v>
      </c>
      <c r="R616" s="3" t="str">
        <f t="shared" si="73"/>
        <v>N</v>
      </c>
      <c r="S616" s="77">
        <f t="shared" si="74"/>
        <v>761.21</v>
      </c>
      <c r="T616" s="78">
        <f t="shared" si="75"/>
        <v>0</v>
      </c>
      <c r="U616" s="77">
        <f t="shared" si="76"/>
        <v>0</v>
      </c>
      <c r="V616" s="77">
        <f t="shared" si="77"/>
        <v>0</v>
      </c>
      <c r="W616" s="78">
        <f t="shared" si="78"/>
        <v>0</v>
      </c>
      <c r="X616" s="77">
        <f t="shared" si="79"/>
        <v>0</v>
      </c>
      <c r="AH616" s="2"/>
      <c r="AQ616" s="2"/>
      <c r="AS616" s="2"/>
      <c r="AT616" s="2"/>
      <c r="BD616" s="1"/>
      <c r="BE616" s="2"/>
      <c r="BF616" s="1"/>
      <c r="BG616" s="2"/>
      <c r="BK616" s="2"/>
      <c r="BM616" s="2"/>
      <c r="BN616" s="2"/>
    </row>
    <row r="617" spans="1:66" ht="12.75">
      <c r="A617" s="3">
        <v>2016</v>
      </c>
      <c r="B617" s="3">
        <v>2292</v>
      </c>
      <c r="C617" s="1" t="s">
        <v>767</v>
      </c>
      <c r="D617" s="2">
        <v>42044</v>
      </c>
      <c r="E617" s="1" t="s">
        <v>771</v>
      </c>
      <c r="F617" s="2">
        <v>42048</v>
      </c>
      <c r="G617" s="77">
        <v>343.49</v>
      </c>
      <c r="H617" s="77">
        <v>0</v>
      </c>
      <c r="I617" s="77">
        <v>0</v>
      </c>
      <c r="J617" s="2">
        <v>1</v>
      </c>
      <c r="K617" s="78">
        <v>30</v>
      </c>
      <c r="L617" s="2">
        <v>42370</v>
      </c>
      <c r="M617" s="2">
        <v>42735</v>
      </c>
      <c r="N617" s="77">
        <v>0</v>
      </c>
      <c r="P617" s="77">
        <v>0</v>
      </c>
      <c r="Q617" s="78">
        <f t="shared" si="72"/>
        <v>0</v>
      </c>
      <c r="R617" s="3" t="str">
        <f t="shared" si="73"/>
        <v>N</v>
      </c>
      <c r="S617" s="77">
        <f t="shared" si="74"/>
        <v>343.49</v>
      </c>
      <c r="T617" s="78">
        <f t="shared" si="75"/>
        <v>0</v>
      </c>
      <c r="U617" s="77">
        <f t="shared" si="76"/>
        <v>0</v>
      </c>
      <c r="V617" s="77">
        <f t="shared" si="77"/>
        <v>0</v>
      </c>
      <c r="W617" s="78">
        <f t="shared" si="78"/>
        <v>0</v>
      </c>
      <c r="X617" s="77">
        <f t="shared" si="79"/>
        <v>0</v>
      </c>
      <c r="AH617" s="2"/>
      <c r="AQ617" s="2"/>
      <c r="AS617" s="2"/>
      <c r="AT617" s="2"/>
      <c r="BD617" s="1"/>
      <c r="BE617" s="2"/>
      <c r="BF617" s="1"/>
      <c r="BG617" s="2"/>
      <c r="BK617" s="2"/>
      <c r="BM617" s="2"/>
      <c r="BN617" s="2"/>
    </row>
    <row r="618" spans="1:66" ht="12.75">
      <c r="A618" s="3">
        <v>2016</v>
      </c>
      <c r="B618" s="3">
        <v>2291</v>
      </c>
      <c r="C618" s="1" t="s">
        <v>767</v>
      </c>
      <c r="D618" s="2">
        <v>42044</v>
      </c>
      <c r="E618" s="1" t="s">
        <v>772</v>
      </c>
      <c r="F618" s="2">
        <v>42048</v>
      </c>
      <c r="G618" s="77">
        <v>4.73</v>
      </c>
      <c r="H618" s="77">
        <v>0</v>
      </c>
      <c r="I618" s="77">
        <v>0</v>
      </c>
      <c r="J618" s="2">
        <v>1</v>
      </c>
      <c r="K618" s="78">
        <v>30</v>
      </c>
      <c r="L618" s="2">
        <v>42370</v>
      </c>
      <c r="M618" s="2">
        <v>42735</v>
      </c>
      <c r="N618" s="77">
        <v>0</v>
      </c>
      <c r="P618" s="77">
        <v>0</v>
      </c>
      <c r="Q618" s="78">
        <f t="shared" si="72"/>
        <v>0</v>
      </c>
      <c r="R618" s="3" t="str">
        <f t="shared" si="73"/>
        <v>N</v>
      </c>
      <c r="S618" s="77">
        <f t="shared" si="74"/>
        <v>4.73</v>
      </c>
      <c r="T618" s="78">
        <f t="shared" si="75"/>
        <v>0</v>
      </c>
      <c r="U618" s="77">
        <f t="shared" si="76"/>
        <v>0</v>
      </c>
      <c r="V618" s="77">
        <f t="shared" si="77"/>
        <v>0</v>
      </c>
      <c r="W618" s="78">
        <f t="shared" si="78"/>
        <v>0</v>
      </c>
      <c r="X618" s="77">
        <f t="shared" si="79"/>
        <v>0</v>
      </c>
      <c r="AH618" s="2"/>
      <c r="AQ618" s="2"/>
      <c r="AS618" s="2"/>
      <c r="AT618" s="2"/>
      <c r="BD618" s="1"/>
      <c r="BE618" s="2"/>
      <c r="BF618" s="1"/>
      <c r="BG618" s="2"/>
      <c r="BM618" s="2"/>
      <c r="BN618" s="2"/>
    </row>
    <row r="619" spans="1:66" ht="12.75">
      <c r="A619" s="3">
        <v>2016</v>
      </c>
      <c r="B619" s="3">
        <v>6588</v>
      </c>
      <c r="C619" s="1" t="s">
        <v>773</v>
      </c>
      <c r="D619" s="2">
        <v>42506</v>
      </c>
      <c r="E619" s="1" t="s">
        <v>774</v>
      </c>
      <c r="F619" s="2">
        <v>42509</v>
      </c>
      <c r="G619" s="77">
        <v>4947.78</v>
      </c>
      <c r="H619" s="77">
        <v>4947.78</v>
      </c>
      <c r="I619" s="77">
        <v>0</v>
      </c>
      <c r="J619" s="2">
        <v>42542</v>
      </c>
      <c r="K619" s="78">
        <v>30</v>
      </c>
      <c r="L619" s="2">
        <v>42370</v>
      </c>
      <c r="M619" s="2">
        <v>42735</v>
      </c>
      <c r="N619" s="77">
        <v>0</v>
      </c>
      <c r="P619" s="77">
        <v>0</v>
      </c>
      <c r="Q619" s="78">
        <f t="shared" si="72"/>
        <v>33</v>
      </c>
      <c r="R619" s="3" t="str">
        <f t="shared" si="73"/>
        <v>S</v>
      </c>
      <c r="S619" s="77">
        <f t="shared" si="74"/>
        <v>0</v>
      </c>
      <c r="T619" s="78">
        <f t="shared" si="75"/>
        <v>36</v>
      </c>
      <c r="U619" s="77">
        <f t="shared" si="76"/>
        <v>163276.74</v>
      </c>
      <c r="V619" s="77">
        <f t="shared" si="77"/>
        <v>178120.08</v>
      </c>
      <c r="W619" s="78">
        <f t="shared" si="78"/>
        <v>3</v>
      </c>
      <c r="X619" s="77">
        <f t="shared" si="79"/>
        <v>14843.34</v>
      </c>
      <c r="AH619" s="2"/>
      <c r="AQ619" s="2"/>
      <c r="AS619" s="2"/>
      <c r="AT619" s="2"/>
      <c r="BD619" s="1"/>
      <c r="BE619" s="2"/>
      <c r="BF619" s="1"/>
      <c r="BG619" s="2"/>
      <c r="BK619" s="2"/>
      <c r="BM619" s="2"/>
      <c r="BN619" s="2"/>
    </row>
    <row r="620" spans="1:66" ht="12.75">
      <c r="A620" s="3">
        <v>2016</v>
      </c>
      <c r="C620" s="1" t="s">
        <v>773</v>
      </c>
      <c r="D620" s="2">
        <v>40883</v>
      </c>
      <c r="E620" s="1" t="s">
        <v>775</v>
      </c>
      <c r="F620" s="2">
        <v>40891</v>
      </c>
      <c r="G620" s="77">
        <v>0.01</v>
      </c>
      <c r="H620" s="77">
        <v>0</v>
      </c>
      <c r="I620" s="77">
        <v>0</v>
      </c>
      <c r="J620" s="2">
        <v>1</v>
      </c>
      <c r="K620" s="78">
        <v>30</v>
      </c>
      <c r="L620" s="2">
        <v>42370</v>
      </c>
      <c r="M620" s="2">
        <v>42735</v>
      </c>
      <c r="N620" s="77">
        <v>0</v>
      </c>
      <c r="P620" s="77">
        <v>0</v>
      </c>
      <c r="Q620" s="78">
        <f t="shared" si="72"/>
        <v>0</v>
      </c>
      <c r="R620" s="3" t="str">
        <f t="shared" si="73"/>
        <v>N</v>
      </c>
      <c r="S620" s="77">
        <f t="shared" si="74"/>
        <v>0.01</v>
      </c>
      <c r="T620" s="78">
        <f t="shared" si="75"/>
        <v>0</v>
      </c>
      <c r="U620" s="77">
        <f t="shared" si="76"/>
        <v>0</v>
      </c>
      <c r="V620" s="77">
        <f t="shared" si="77"/>
        <v>0</v>
      </c>
      <c r="W620" s="78">
        <f t="shared" si="78"/>
        <v>0</v>
      </c>
      <c r="X620" s="77">
        <f t="shared" si="79"/>
        <v>0</v>
      </c>
      <c r="AH620" s="2"/>
      <c r="AQ620" s="2"/>
      <c r="AS620" s="2"/>
      <c r="AT620" s="2"/>
      <c r="BD620" s="1"/>
      <c r="BE620" s="2"/>
      <c r="BF620" s="1"/>
      <c r="BG620" s="2"/>
      <c r="BK620" s="2"/>
      <c r="BM620" s="2"/>
      <c r="BN620" s="2"/>
    </row>
    <row r="621" spans="1:66" ht="12.75">
      <c r="A621" s="3">
        <v>2016</v>
      </c>
      <c r="C621" s="1" t="s">
        <v>773</v>
      </c>
      <c r="D621" s="2">
        <v>40883</v>
      </c>
      <c r="E621" s="1" t="s">
        <v>776</v>
      </c>
      <c r="F621" s="2">
        <v>40891</v>
      </c>
      <c r="G621" s="77">
        <v>82.99</v>
      </c>
      <c r="H621" s="77">
        <v>0</v>
      </c>
      <c r="I621" s="77">
        <v>0</v>
      </c>
      <c r="J621" s="2">
        <v>1</v>
      </c>
      <c r="K621" s="78">
        <v>30</v>
      </c>
      <c r="L621" s="2">
        <v>42370</v>
      </c>
      <c r="M621" s="2">
        <v>42735</v>
      </c>
      <c r="N621" s="77">
        <v>0</v>
      </c>
      <c r="P621" s="77">
        <v>0</v>
      </c>
      <c r="Q621" s="78">
        <f t="shared" si="72"/>
        <v>0</v>
      </c>
      <c r="R621" s="3" t="str">
        <f t="shared" si="73"/>
        <v>N</v>
      </c>
      <c r="S621" s="77">
        <f t="shared" si="74"/>
        <v>82.99</v>
      </c>
      <c r="T621" s="78">
        <f t="shared" si="75"/>
        <v>0</v>
      </c>
      <c r="U621" s="77">
        <f t="shared" si="76"/>
        <v>0</v>
      </c>
      <c r="V621" s="77">
        <f t="shared" si="77"/>
        <v>0</v>
      </c>
      <c r="W621" s="78">
        <f t="shared" si="78"/>
        <v>0</v>
      </c>
      <c r="X621" s="77">
        <f t="shared" si="79"/>
        <v>0</v>
      </c>
      <c r="AH621" s="2"/>
      <c r="AQ621" s="2"/>
      <c r="AS621" s="2"/>
      <c r="AT621" s="2"/>
      <c r="BD621" s="1"/>
      <c r="BE621" s="2"/>
      <c r="BF621" s="1"/>
      <c r="BG621" s="2"/>
      <c r="BK621" s="2"/>
      <c r="BM621" s="2"/>
      <c r="BN621" s="2"/>
    </row>
    <row r="622" spans="1:66" ht="12.75">
      <c r="A622" s="3">
        <v>2016</v>
      </c>
      <c r="C622" s="1" t="s">
        <v>773</v>
      </c>
      <c r="D622" s="2">
        <v>40883</v>
      </c>
      <c r="E622" s="1" t="s">
        <v>777</v>
      </c>
      <c r="F622" s="2">
        <v>40891</v>
      </c>
      <c r="G622" s="77">
        <v>128.88</v>
      </c>
      <c r="H622" s="77">
        <v>0</v>
      </c>
      <c r="I622" s="77">
        <v>0</v>
      </c>
      <c r="J622" s="2">
        <v>1</v>
      </c>
      <c r="K622" s="78">
        <v>30</v>
      </c>
      <c r="L622" s="2">
        <v>42370</v>
      </c>
      <c r="M622" s="2">
        <v>42735</v>
      </c>
      <c r="N622" s="77">
        <v>0</v>
      </c>
      <c r="P622" s="77">
        <v>0</v>
      </c>
      <c r="Q622" s="78">
        <f t="shared" si="72"/>
        <v>0</v>
      </c>
      <c r="R622" s="3" t="str">
        <f t="shared" si="73"/>
        <v>N</v>
      </c>
      <c r="S622" s="77">
        <f t="shared" si="74"/>
        <v>128.88</v>
      </c>
      <c r="T622" s="78">
        <f t="shared" si="75"/>
        <v>0</v>
      </c>
      <c r="U622" s="77">
        <f t="shared" si="76"/>
        <v>0</v>
      </c>
      <c r="V622" s="77">
        <f t="shared" si="77"/>
        <v>0</v>
      </c>
      <c r="W622" s="78">
        <f t="shared" si="78"/>
        <v>0</v>
      </c>
      <c r="X622" s="77">
        <f t="shared" si="79"/>
        <v>0</v>
      </c>
      <c r="AH622" s="2"/>
      <c r="AS622" s="2"/>
      <c r="AT622" s="2"/>
      <c r="BD622" s="1"/>
      <c r="BE622" s="2"/>
      <c r="BF622" s="1"/>
      <c r="BG622" s="2"/>
      <c r="BK622" s="2"/>
      <c r="BM622" s="2"/>
      <c r="BN622" s="2"/>
    </row>
    <row r="623" spans="1:66" ht="12.75">
      <c r="A623" s="3">
        <v>2016</v>
      </c>
      <c r="C623" s="1" t="s">
        <v>773</v>
      </c>
      <c r="D623" s="2">
        <v>40532</v>
      </c>
      <c r="E623" s="1" t="s">
        <v>778</v>
      </c>
      <c r="F623" s="2">
        <v>40541</v>
      </c>
      <c r="G623" s="77">
        <v>0.01</v>
      </c>
      <c r="H623" s="77">
        <v>0</v>
      </c>
      <c r="I623" s="77">
        <v>0</v>
      </c>
      <c r="J623" s="2">
        <v>1</v>
      </c>
      <c r="K623" s="78">
        <v>30</v>
      </c>
      <c r="L623" s="2">
        <v>42370</v>
      </c>
      <c r="M623" s="2">
        <v>42735</v>
      </c>
      <c r="N623" s="77">
        <v>0</v>
      </c>
      <c r="P623" s="77">
        <v>0</v>
      </c>
      <c r="Q623" s="78">
        <f t="shared" si="72"/>
        <v>0</v>
      </c>
      <c r="R623" s="3" t="str">
        <f t="shared" si="73"/>
        <v>N</v>
      </c>
      <c r="S623" s="77">
        <f t="shared" si="74"/>
        <v>0.01</v>
      </c>
      <c r="T623" s="78">
        <f t="shared" si="75"/>
        <v>0</v>
      </c>
      <c r="U623" s="77">
        <f t="shared" si="76"/>
        <v>0</v>
      </c>
      <c r="V623" s="77">
        <f t="shared" si="77"/>
        <v>0</v>
      </c>
      <c r="W623" s="78">
        <f t="shared" si="78"/>
        <v>0</v>
      </c>
      <c r="X623" s="77">
        <f t="shared" si="79"/>
        <v>0</v>
      </c>
      <c r="AH623" s="2"/>
      <c r="AQ623" s="2"/>
      <c r="AS623" s="2"/>
      <c r="AT623" s="2"/>
      <c r="BD623" s="1"/>
      <c r="BE623" s="2"/>
      <c r="BG623" s="2"/>
      <c r="BK623" s="2"/>
      <c r="BM623" s="2"/>
      <c r="BN623" s="2"/>
    </row>
    <row r="624" spans="1:66" ht="12.75">
      <c r="A624" s="3">
        <v>2016</v>
      </c>
      <c r="C624" s="1" t="s">
        <v>773</v>
      </c>
      <c r="D624" s="2">
        <v>40532</v>
      </c>
      <c r="E624" s="1" t="s">
        <v>387</v>
      </c>
      <c r="F624" s="2">
        <v>40541</v>
      </c>
      <c r="G624" s="77">
        <v>0.01</v>
      </c>
      <c r="H624" s="77">
        <v>0</v>
      </c>
      <c r="I624" s="77">
        <v>0</v>
      </c>
      <c r="J624" s="2">
        <v>1</v>
      </c>
      <c r="K624" s="78">
        <v>30</v>
      </c>
      <c r="L624" s="2">
        <v>42370</v>
      </c>
      <c r="M624" s="2">
        <v>42735</v>
      </c>
      <c r="N624" s="77">
        <v>0</v>
      </c>
      <c r="P624" s="77">
        <v>0</v>
      </c>
      <c r="Q624" s="78">
        <f t="shared" si="72"/>
        <v>0</v>
      </c>
      <c r="R624" s="3" t="str">
        <f t="shared" si="73"/>
        <v>N</v>
      </c>
      <c r="S624" s="77">
        <f t="shared" si="74"/>
        <v>0.01</v>
      </c>
      <c r="T624" s="78">
        <f t="shared" si="75"/>
        <v>0</v>
      </c>
      <c r="U624" s="77">
        <f t="shared" si="76"/>
        <v>0</v>
      </c>
      <c r="V624" s="77">
        <f t="shared" si="77"/>
        <v>0</v>
      </c>
      <c r="W624" s="78">
        <f t="shared" si="78"/>
        <v>0</v>
      </c>
      <c r="X624" s="77">
        <f t="shared" si="79"/>
        <v>0</v>
      </c>
      <c r="AH624" s="2"/>
      <c r="AQ624" s="2"/>
      <c r="AS624" s="2"/>
      <c r="AT624" s="2"/>
      <c r="BD624" s="1"/>
      <c r="BE624" s="2"/>
      <c r="BF624" s="1"/>
      <c r="BG624" s="2"/>
      <c r="BK624" s="2"/>
      <c r="BM624" s="2"/>
      <c r="BN624" s="2"/>
    </row>
    <row r="625" spans="1:66" ht="12.75">
      <c r="A625" s="3">
        <v>2016</v>
      </c>
      <c r="C625" s="1" t="s">
        <v>773</v>
      </c>
      <c r="D625" s="2">
        <v>37589</v>
      </c>
      <c r="E625" s="1" t="s">
        <v>779</v>
      </c>
      <c r="F625" s="2">
        <v>37621</v>
      </c>
      <c r="G625" s="77">
        <v>0.01</v>
      </c>
      <c r="H625" s="77">
        <v>0</v>
      </c>
      <c r="I625" s="77">
        <v>0</v>
      </c>
      <c r="J625" s="2">
        <v>1</v>
      </c>
      <c r="K625" s="78">
        <v>30</v>
      </c>
      <c r="L625" s="2">
        <v>42370</v>
      </c>
      <c r="M625" s="2">
        <v>42735</v>
      </c>
      <c r="N625" s="77">
        <v>0</v>
      </c>
      <c r="P625" s="77">
        <v>0</v>
      </c>
      <c r="Q625" s="78">
        <f t="shared" si="72"/>
        <v>0</v>
      </c>
      <c r="R625" s="3" t="str">
        <f t="shared" si="73"/>
        <v>N</v>
      </c>
      <c r="S625" s="77">
        <f t="shared" si="74"/>
        <v>0.01</v>
      </c>
      <c r="T625" s="78">
        <f t="shared" si="75"/>
        <v>0</v>
      </c>
      <c r="U625" s="77">
        <f t="shared" si="76"/>
        <v>0</v>
      </c>
      <c r="V625" s="77">
        <f t="shared" si="77"/>
        <v>0</v>
      </c>
      <c r="W625" s="78">
        <f t="shared" si="78"/>
        <v>0</v>
      </c>
      <c r="X625" s="77">
        <f t="shared" si="79"/>
        <v>0</v>
      </c>
      <c r="AH625" s="2"/>
      <c r="AQ625" s="2"/>
      <c r="AS625" s="2"/>
      <c r="AT625" s="2"/>
      <c r="BD625" s="1"/>
      <c r="BE625" s="2"/>
      <c r="BF625" s="1"/>
      <c r="BG625" s="2"/>
      <c r="BK625" s="2"/>
      <c r="BM625" s="2"/>
      <c r="BN625" s="2"/>
    </row>
    <row r="626" spans="1:66" ht="12.75">
      <c r="A626" s="3">
        <v>2016</v>
      </c>
      <c r="B626" s="3">
        <v>18192</v>
      </c>
      <c r="C626" s="1" t="s">
        <v>773</v>
      </c>
      <c r="D626" s="2">
        <v>42353</v>
      </c>
      <c r="E626" s="1" t="s">
        <v>780</v>
      </c>
      <c r="F626" s="2">
        <v>42361</v>
      </c>
      <c r="G626" s="77">
        <v>3549.16</v>
      </c>
      <c r="H626" s="77">
        <v>3549.16</v>
      </c>
      <c r="I626" s="77">
        <v>0</v>
      </c>
      <c r="J626" s="2">
        <v>42514</v>
      </c>
      <c r="K626" s="78">
        <v>30</v>
      </c>
      <c r="L626" s="2">
        <v>42370</v>
      </c>
      <c r="M626" s="2">
        <v>42735</v>
      </c>
      <c r="N626" s="77">
        <v>0</v>
      </c>
      <c r="P626" s="77">
        <v>0</v>
      </c>
      <c r="Q626" s="78">
        <f t="shared" si="72"/>
        <v>153</v>
      </c>
      <c r="R626" s="3" t="str">
        <f t="shared" si="73"/>
        <v>S</v>
      </c>
      <c r="S626" s="77">
        <f t="shared" si="74"/>
        <v>0</v>
      </c>
      <c r="T626" s="78">
        <f t="shared" si="75"/>
        <v>161</v>
      </c>
      <c r="U626" s="77">
        <f t="shared" si="76"/>
        <v>543021.48</v>
      </c>
      <c r="V626" s="77">
        <f t="shared" si="77"/>
        <v>571414.76</v>
      </c>
      <c r="W626" s="78">
        <f t="shared" si="78"/>
        <v>123</v>
      </c>
      <c r="X626" s="77">
        <f t="shared" si="79"/>
        <v>436546.68</v>
      </c>
      <c r="AH626" s="2"/>
      <c r="AQ626" s="2"/>
      <c r="AS626" s="2"/>
      <c r="AT626" s="2"/>
      <c r="BD626" s="1"/>
      <c r="BE626" s="2"/>
      <c r="BF626" s="1"/>
      <c r="BG626" s="2"/>
      <c r="BK626" s="2"/>
      <c r="BM626" s="2"/>
      <c r="BN626" s="2"/>
    </row>
    <row r="627" spans="1:66" ht="12.75">
      <c r="A627" s="3">
        <v>2016</v>
      </c>
      <c r="C627" s="1" t="s">
        <v>773</v>
      </c>
      <c r="D627" s="2">
        <v>39412</v>
      </c>
      <c r="E627" s="1" t="s">
        <v>781</v>
      </c>
      <c r="F627" s="2">
        <v>39427</v>
      </c>
      <c r="G627" s="77">
        <v>0.35</v>
      </c>
      <c r="H627" s="77">
        <v>0</v>
      </c>
      <c r="I627" s="77">
        <v>0</v>
      </c>
      <c r="J627" s="2">
        <v>1</v>
      </c>
      <c r="K627" s="78">
        <v>30</v>
      </c>
      <c r="L627" s="2">
        <v>42370</v>
      </c>
      <c r="M627" s="2">
        <v>42735</v>
      </c>
      <c r="N627" s="77">
        <v>0</v>
      </c>
      <c r="P627" s="77">
        <v>0</v>
      </c>
      <c r="Q627" s="78">
        <f t="shared" si="72"/>
        <v>0</v>
      </c>
      <c r="R627" s="3" t="str">
        <f t="shared" si="73"/>
        <v>N</v>
      </c>
      <c r="S627" s="77">
        <f t="shared" si="74"/>
        <v>0.35</v>
      </c>
      <c r="T627" s="78">
        <f t="shared" si="75"/>
        <v>0</v>
      </c>
      <c r="U627" s="77">
        <f t="shared" si="76"/>
        <v>0</v>
      </c>
      <c r="V627" s="77">
        <f t="shared" si="77"/>
        <v>0</v>
      </c>
      <c r="W627" s="78">
        <f t="shared" si="78"/>
        <v>0</v>
      </c>
      <c r="X627" s="77">
        <f t="shared" si="79"/>
        <v>0</v>
      </c>
      <c r="AH627" s="2"/>
      <c r="AQ627" s="2"/>
      <c r="AS627" s="2"/>
      <c r="AT627" s="2"/>
      <c r="BD627" s="1"/>
      <c r="BE627" s="2"/>
      <c r="BF627" s="1"/>
      <c r="BG627" s="2"/>
      <c r="BK627" s="2"/>
      <c r="BM627" s="2"/>
      <c r="BN627" s="2"/>
    </row>
    <row r="628" spans="1:66" ht="12.75">
      <c r="A628" s="3">
        <v>2016</v>
      </c>
      <c r="C628" s="1" t="s">
        <v>773</v>
      </c>
      <c r="D628" s="2">
        <v>40724</v>
      </c>
      <c r="E628" s="1" t="s">
        <v>782</v>
      </c>
      <c r="F628" s="2">
        <v>40746</v>
      </c>
      <c r="G628" s="77">
        <v>0.01</v>
      </c>
      <c r="H628" s="77">
        <v>0</v>
      </c>
      <c r="I628" s="77">
        <v>0</v>
      </c>
      <c r="J628" s="2">
        <v>1</v>
      </c>
      <c r="K628" s="78">
        <v>30</v>
      </c>
      <c r="L628" s="2">
        <v>42370</v>
      </c>
      <c r="M628" s="2">
        <v>42735</v>
      </c>
      <c r="N628" s="77">
        <v>0</v>
      </c>
      <c r="P628" s="77">
        <v>0</v>
      </c>
      <c r="Q628" s="78">
        <f t="shared" si="72"/>
        <v>0</v>
      </c>
      <c r="R628" s="3" t="str">
        <f t="shared" si="73"/>
        <v>N</v>
      </c>
      <c r="S628" s="77">
        <f t="shared" si="74"/>
        <v>0.01</v>
      </c>
      <c r="T628" s="78">
        <f t="shared" si="75"/>
        <v>0</v>
      </c>
      <c r="U628" s="77">
        <f t="shared" si="76"/>
        <v>0</v>
      </c>
      <c r="V628" s="77">
        <f t="shared" si="77"/>
        <v>0</v>
      </c>
      <c r="W628" s="78">
        <f t="shared" si="78"/>
        <v>0</v>
      </c>
      <c r="X628" s="77">
        <f t="shared" si="79"/>
        <v>0</v>
      </c>
      <c r="AH628" s="2"/>
      <c r="AQ628" s="2"/>
      <c r="AS628" s="2"/>
      <c r="AT628" s="2"/>
      <c r="BD628" s="1"/>
      <c r="BE628" s="2"/>
      <c r="BF628" s="1"/>
      <c r="BG628" s="2"/>
      <c r="BK628" s="2"/>
      <c r="BM628" s="2"/>
      <c r="BN628" s="2"/>
    </row>
    <row r="629" spans="1:66" ht="12.75">
      <c r="A629" s="3">
        <v>2016</v>
      </c>
      <c r="C629" s="1" t="s">
        <v>773</v>
      </c>
      <c r="D629" s="2">
        <v>41176</v>
      </c>
      <c r="E629" s="1" t="s">
        <v>783</v>
      </c>
      <c r="F629" s="2">
        <v>41185</v>
      </c>
      <c r="G629" s="77">
        <v>816.75</v>
      </c>
      <c r="H629" s="77">
        <v>0</v>
      </c>
      <c r="I629" s="77">
        <v>0</v>
      </c>
      <c r="J629" s="2">
        <v>1</v>
      </c>
      <c r="K629" s="78">
        <v>30</v>
      </c>
      <c r="L629" s="2">
        <v>42370</v>
      </c>
      <c r="M629" s="2">
        <v>42735</v>
      </c>
      <c r="N629" s="77">
        <v>0</v>
      </c>
      <c r="P629" s="77">
        <v>0</v>
      </c>
      <c r="Q629" s="78">
        <f t="shared" si="72"/>
        <v>0</v>
      </c>
      <c r="R629" s="3" t="str">
        <f t="shared" si="73"/>
        <v>N</v>
      </c>
      <c r="S629" s="77">
        <f t="shared" si="74"/>
        <v>816.75</v>
      </c>
      <c r="T629" s="78">
        <f t="shared" si="75"/>
        <v>0</v>
      </c>
      <c r="U629" s="77">
        <f t="shared" si="76"/>
        <v>0</v>
      </c>
      <c r="V629" s="77">
        <f t="shared" si="77"/>
        <v>0</v>
      </c>
      <c r="W629" s="78">
        <f t="shared" si="78"/>
        <v>0</v>
      </c>
      <c r="X629" s="77">
        <f t="shared" si="79"/>
        <v>0</v>
      </c>
      <c r="AH629" s="2"/>
      <c r="AQ629" s="2"/>
      <c r="AS629" s="2"/>
      <c r="AT629" s="2"/>
      <c r="BD629" s="1"/>
      <c r="BE629" s="2"/>
      <c r="BF629" s="1"/>
      <c r="BG629" s="2"/>
      <c r="BK629" s="2"/>
      <c r="BM629" s="2"/>
      <c r="BN629" s="2"/>
    </row>
    <row r="630" spans="1:66" ht="12.75">
      <c r="A630" s="3">
        <v>2016</v>
      </c>
      <c r="C630" s="1" t="s">
        <v>773</v>
      </c>
      <c r="D630" s="2">
        <v>41198</v>
      </c>
      <c r="E630" s="1" t="s">
        <v>784</v>
      </c>
      <c r="F630" s="2">
        <v>41213</v>
      </c>
      <c r="G630" s="77">
        <v>0.01</v>
      </c>
      <c r="H630" s="77">
        <v>0</v>
      </c>
      <c r="I630" s="77">
        <v>0</v>
      </c>
      <c r="J630" s="2">
        <v>1</v>
      </c>
      <c r="K630" s="78">
        <v>30</v>
      </c>
      <c r="L630" s="2">
        <v>42370</v>
      </c>
      <c r="M630" s="2">
        <v>42735</v>
      </c>
      <c r="N630" s="77">
        <v>0</v>
      </c>
      <c r="P630" s="77">
        <v>0</v>
      </c>
      <c r="Q630" s="78">
        <f t="shared" si="72"/>
        <v>0</v>
      </c>
      <c r="R630" s="3" t="str">
        <f t="shared" si="73"/>
        <v>N</v>
      </c>
      <c r="S630" s="77">
        <f t="shared" si="74"/>
        <v>0.01</v>
      </c>
      <c r="T630" s="78">
        <f t="shared" si="75"/>
        <v>0</v>
      </c>
      <c r="U630" s="77">
        <f t="shared" si="76"/>
        <v>0</v>
      </c>
      <c r="V630" s="77">
        <f t="shared" si="77"/>
        <v>0</v>
      </c>
      <c r="W630" s="78">
        <f t="shared" si="78"/>
        <v>0</v>
      </c>
      <c r="X630" s="77">
        <f t="shared" si="79"/>
        <v>0</v>
      </c>
      <c r="AH630" s="2"/>
      <c r="AQ630" s="2"/>
      <c r="AS630" s="2"/>
      <c r="AT630" s="2"/>
      <c r="BD630" s="1"/>
      <c r="BE630" s="2"/>
      <c r="BF630" s="1"/>
      <c r="BG630" s="2"/>
      <c r="BK630" s="2"/>
      <c r="BM630" s="2"/>
      <c r="BN630" s="2"/>
    </row>
    <row r="631" spans="1:66" ht="12.75">
      <c r="A631" s="3">
        <v>2016</v>
      </c>
      <c r="C631" s="1" t="s">
        <v>773</v>
      </c>
      <c r="D631" s="2">
        <v>37539</v>
      </c>
      <c r="E631" s="1" t="s">
        <v>785</v>
      </c>
      <c r="F631" s="2">
        <v>37568</v>
      </c>
      <c r="G631" s="77">
        <v>0.01</v>
      </c>
      <c r="H631" s="77">
        <v>0</v>
      </c>
      <c r="I631" s="77">
        <v>0</v>
      </c>
      <c r="J631" s="2">
        <v>1</v>
      </c>
      <c r="K631" s="78">
        <v>30</v>
      </c>
      <c r="L631" s="2">
        <v>42370</v>
      </c>
      <c r="M631" s="2">
        <v>42735</v>
      </c>
      <c r="N631" s="77">
        <v>0</v>
      </c>
      <c r="P631" s="77">
        <v>0</v>
      </c>
      <c r="Q631" s="78">
        <f t="shared" si="72"/>
        <v>0</v>
      </c>
      <c r="R631" s="3" t="str">
        <f t="shared" si="73"/>
        <v>N</v>
      </c>
      <c r="S631" s="77">
        <f t="shared" si="74"/>
        <v>0.01</v>
      </c>
      <c r="T631" s="78">
        <f t="shared" si="75"/>
        <v>0</v>
      </c>
      <c r="U631" s="77">
        <f t="shared" si="76"/>
        <v>0</v>
      </c>
      <c r="V631" s="77">
        <f t="shared" si="77"/>
        <v>0</v>
      </c>
      <c r="W631" s="78">
        <f t="shared" si="78"/>
        <v>0</v>
      </c>
      <c r="X631" s="77">
        <f t="shared" si="79"/>
        <v>0</v>
      </c>
      <c r="AH631" s="2"/>
      <c r="AQ631" s="2"/>
      <c r="AS631" s="2"/>
      <c r="AT631" s="2"/>
      <c r="BD631" s="1"/>
      <c r="BE631" s="2"/>
      <c r="BF631" s="1"/>
      <c r="BG631" s="2"/>
      <c r="BK631" s="2"/>
      <c r="BM631" s="2"/>
      <c r="BN631" s="2"/>
    </row>
    <row r="632" spans="1:66" ht="12.75">
      <c r="A632" s="3">
        <v>2016</v>
      </c>
      <c r="C632" s="1" t="s">
        <v>786</v>
      </c>
      <c r="D632" s="2">
        <v>40908</v>
      </c>
      <c r="E632" s="1" t="s">
        <v>787</v>
      </c>
      <c r="F632" s="2">
        <v>40931</v>
      </c>
      <c r="G632" s="77">
        <v>1402.59</v>
      </c>
      <c r="H632" s="77">
        <v>0</v>
      </c>
      <c r="I632" s="77">
        <v>0</v>
      </c>
      <c r="J632" s="2">
        <v>1</v>
      </c>
      <c r="K632" s="78">
        <v>30</v>
      </c>
      <c r="L632" s="2">
        <v>42370</v>
      </c>
      <c r="M632" s="2">
        <v>42735</v>
      </c>
      <c r="N632" s="77">
        <v>0</v>
      </c>
      <c r="P632" s="77">
        <v>0</v>
      </c>
      <c r="Q632" s="78">
        <f t="shared" si="72"/>
        <v>0</v>
      </c>
      <c r="R632" s="3" t="str">
        <f t="shared" si="73"/>
        <v>N</v>
      </c>
      <c r="S632" s="77">
        <f t="shared" si="74"/>
        <v>1402.59</v>
      </c>
      <c r="T632" s="78">
        <f t="shared" si="75"/>
        <v>0</v>
      </c>
      <c r="U632" s="77">
        <f t="shared" si="76"/>
        <v>0</v>
      </c>
      <c r="V632" s="77">
        <f t="shared" si="77"/>
        <v>0</v>
      </c>
      <c r="W632" s="78">
        <f t="shared" si="78"/>
        <v>0</v>
      </c>
      <c r="X632" s="77">
        <f t="shared" si="79"/>
        <v>0</v>
      </c>
      <c r="AH632" s="2"/>
      <c r="AQ632" s="2"/>
      <c r="AS632" s="2"/>
      <c r="AT632" s="2"/>
      <c r="BD632" s="1"/>
      <c r="BE632" s="2"/>
      <c r="BF632" s="1"/>
      <c r="BG632" s="2"/>
      <c r="BK632" s="2"/>
      <c r="BM632" s="2"/>
      <c r="BN632" s="2"/>
    </row>
    <row r="633" spans="1:66" ht="12.75">
      <c r="A633" s="3">
        <v>2016</v>
      </c>
      <c r="C633" s="1" t="s">
        <v>788</v>
      </c>
      <c r="D633" s="2">
        <v>41079</v>
      </c>
      <c r="E633" s="1" t="s">
        <v>789</v>
      </c>
      <c r="F633" s="2">
        <v>41088</v>
      </c>
      <c r="G633" s="77">
        <v>559.12</v>
      </c>
      <c r="H633" s="77">
        <v>0</v>
      </c>
      <c r="I633" s="77">
        <v>0</v>
      </c>
      <c r="J633" s="2">
        <v>1</v>
      </c>
      <c r="K633" s="78">
        <v>30</v>
      </c>
      <c r="L633" s="2">
        <v>42370</v>
      </c>
      <c r="M633" s="2">
        <v>42735</v>
      </c>
      <c r="N633" s="77">
        <v>0</v>
      </c>
      <c r="P633" s="77">
        <v>0</v>
      </c>
      <c r="Q633" s="78">
        <f t="shared" si="72"/>
        <v>0</v>
      </c>
      <c r="R633" s="3" t="str">
        <f t="shared" si="73"/>
        <v>N</v>
      </c>
      <c r="S633" s="77">
        <f t="shared" si="74"/>
        <v>559.12</v>
      </c>
      <c r="T633" s="78">
        <f t="shared" si="75"/>
        <v>0</v>
      </c>
      <c r="U633" s="77">
        <f t="shared" si="76"/>
        <v>0</v>
      </c>
      <c r="V633" s="77">
        <f t="shared" si="77"/>
        <v>0</v>
      </c>
      <c r="W633" s="78">
        <f t="shared" si="78"/>
        <v>0</v>
      </c>
      <c r="X633" s="77">
        <f t="shared" si="79"/>
        <v>0</v>
      </c>
      <c r="AH633" s="2"/>
      <c r="AQ633" s="2"/>
      <c r="AS633" s="2"/>
      <c r="AT633" s="2"/>
      <c r="BD633" s="1"/>
      <c r="BE633" s="2"/>
      <c r="BF633" s="1"/>
      <c r="BG633" s="2"/>
      <c r="BK633" s="2"/>
      <c r="BM633" s="2"/>
      <c r="BN633" s="2"/>
    </row>
    <row r="634" spans="1:66" ht="12.75">
      <c r="A634" s="3">
        <v>2016</v>
      </c>
      <c r="B634" s="3">
        <v>5129</v>
      </c>
      <c r="C634" s="1" t="s">
        <v>790</v>
      </c>
      <c r="D634" s="2">
        <v>42472</v>
      </c>
      <c r="E634" s="1" t="s">
        <v>103</v>
      </c>
      <c r="F634" s="2">
        <v>42479</v>
      </c>
      <c r="G634" s="77">
        <v>1449.35</v>
      </c>
      <c r="H634" s="77">
        <v>1449.35</v>
      </c>
      <c r="I634" s="77">
        <v>0</v>
      </c>
      <c r="J634" s="2">
        <v>42520</v>
      </c>
      <c r="K634" s="78">
        <v>30</v>
      </c>
      <c r="L634" s="2">
        <v>42370</v>
      </c>
      <c r="M634" s="2">
        <v>42735</v>
      </c>
      <c r="N634" s="77">
        <v>0</v>
      </c>
      <c r="P634" s="77">
        <v>0</v>
      </c>
      <c r="Q634" s="78">
        <f t="shared" si="72"/>
        <v>41</v>
      </c>
      <c r="R634" s="3" t="str">
        <f t="shared" si="73"/>
        <v>S</v>
      </c>
      <c r="S634" s="77">
        <f t="shared" si="74"/>
        <v>0</v>
      </c>
      <c r="T634" s="78">
        <f t="shared" si="75"/>
        <v>48</v>
      </c>
      <c r="U634" s="77">
        <f t="shared" si="76"/>
        <v>59423.35</v>
      </c>
      <c r="V634" s="77">
        <f t="shared" si="77"/>
        <v>69568.8</v>
      </c>
      <c r="W634" s="78">
        <f t="shared" si="78"/>
        <v>11</v>
      </c>
      <c r="X634" s="77">
        <f t="shared" si="79"/>
        <v>15942.85</v>
      </c>
      <c r="AH634" s="2"/>
      <c r="AQ634" s="2"/>
      <c r="AS634" s="2"/>
      <c r="AT634" s="2"/>
      <c r="BD634" s="1"/>
      <c r="BE634" s="2"/>
      <c r="BF634" s="1"/>
      <c r="BG634" s="2"/>
      <c r="BM634" s="2"/>
      <c r="BN634" s="2"/>
    </row>
    <row r="635" spans="1:66" ht="12.75">
      <c r="A635" s="3">
        <v>2016</v>
      </c>
      <c r="B635" s="3">
        <v>6272</v>
      </c>
      <c r="C635" s="1" t="s">
        <v>791</v>
      </c>
      <c r="D635" s="2">
        <v>42490</v>
      </c>
      <c r="E635" s="1" t="s">
        <v>792</v>
      </c>
      <c r="F635" s="2">
        <v>42502</v>
      </c>
      <c r="G635" s="77">
        <v>3465</v>
      </c>
      <c r="H635" s="77">
        <v>3465</v>
      </c>
      <c r="I635" s="77">
        <v>0</v>
      </c>
      <c r="J635" s="2">
        <v>42517</v>
      </c>
      <c r="K635" s="78">
        <v>30</v>
      </c>
      <c r="L635" s="2">
        <v>42370</v>
      </c>
      <c r="M635" s="2">
        <v>42735</v>
      </c>
      <c r="N635" s="77">
        <v>0</v>
      </c>
      <c r="P635" s="77">
        <v>0</v>
      </c>
      <c r="Q635" s="78">
        <f t="shared" si="72"/>
        <v>15</v>
      </c>
      <c r="R635" s="3" t="str">
        <f t="shared" si="73"/>
        <v>S</v>
      </c>
      <c r="S635" s="77">
        <f t="shared" si="74"/>
        <v>0</v>
      </c>
      <c r="T635" s="78">
        <f t="shared" si="75"/>
        <v>27</v>
      </c>
      <c r="U635" s="77">
        <f t="shared" si="76"/>
        <v>51975</v>
      </c>
      <c r="V635" s="77">
        <f t="shared" si="77"/>
        <v>93555</v>
      </c>
      <c r="W635" s="78">
        <f t="shared" si="78"/>
        <v>-15</v>
      </c>
      <c r="X635" s="77">
        <f t="shared" si="79"/>
        <v>-51975</v>
      </c>
      <c r="AH635" s="2"/>
      <c r="AQ635" s="2"/>
      <c r="AS635" s="2"/>
      <c r="AT635" s="2"/>
      <c r="BD635" s="1"/>
      <c r="BE635" s="2"/>
      <c r="BF635" s="1"/>
      <c r="BG635" s="2"/>
      <c r="BM635" s="2"/>
      <c r="BN635" s="2"/>
    </row>
    <row r="636" spans="1:66" ht="12.75">
      <c r="A636" s="3">
        <v>2016</v>
      </c>
      <c r="B636" s="3">
        <v>8180</v>
      </c>
      <c r="C636" s="1" t="s">
        <v>791</v>
      </c>
      <c r="D636" s="2">
        <v>42521</v>
      </c>
      <c r="E636" s="1" t="s">
        <v>793</v>
      </c>
      <c r="F636" s="2">
        <v>42544</v>
      </c>
      <c r="G636" s="77">
        <v>3580.5</v>
      </c>
      <c r="H636" s="77">
        <v>3580.5</v>
      </c>
      <c r="I636" s="77">
        <v>0</v>
      </c>
      <c r="J636" s="2">
        <v>42551</v>
      </c>
      <c r="K636" s="78">
        <v>30</v>
      </c>
      <c r="L636" s="2">
        <v>42370</v>
      </c>
      <c r="M636" s="2">
        <v>42735</v>
      </c>
      <c r="N636" s="77">
        <v>0</v>
      </c>
      <c r="P636" s="77">
        <v>0</v>
      </c>
      <c r="Q636" s="78">
        <f t="shared" si="72"/>
        <v>7</v>
      </c>
      <c r="R636" s="3" t="str">
        <f t="shared" si="73"/>
        <v>S</v>
      </c>
      <c r="S636" s="77">
        <f t="shared" si="74"/>
        <v>0</v>
      </c>
      <c r="T636" s="78">
        <f t="shared" si="75"/>
        <v>30</v>
      </c>
      <c r="U636" s="77">
        <f t="shared" si="76"/>
        <v>25063.5</v>
      </c>
      <c r="V636" s="77">
        <f t="shared" si="77"/>
        <v>107415</v>
      </c>
      <c r="W636" s="78">
        <f t="shared" si="78"/>
        <v>-23</v>
      </c>
      <c r="X636" s="77">
        <f t="shared" si="79"/>
        <v>-82351.5</v>
      </c>
      <c r="AH636" s="2"/>
      <c r="AQ636" s="2"/>
      <c r="AS636" s="2"/>
      <c r="AT636" s="2"/>
      <c r="BD636" s="1"/>
      <c r="BE636" s="2"/>
      <c r="BF636" s="1"/>
      <c r="BG636" s="2"/>
      <c r="BM636" s="2"/>
      <c r="BN636" s="2"/>
    </row>
    <row r="637" spans="1:66" ht="12.75">
      <c r="A637" s="3">
        <v>2016</v>
      </c>
      <c r="B637" s="3">
        <v>9157</v>
      </c>
      <c r="C637" s="1" t="s">
        <v>791</v>
      </c>
      <c r="D637" s="2">
        <v>42551</v>
      </c>
      <c r="E637" s="1" t="s">
        <v>794</v>
      </c>
      <c r="F637" s="2">
        <v>42563</v>
      </c>
      <c r="G637" s="77">
        <v>3465</v>
      </c>
      <c r="H637" s="77">
        <v>3465</v>
      </c>
      <c r="I637" s="77">
        <v>0</v>
      </c>
      <c r="J637" s="2">
        <v>42566</v>
      </c>
      <c r="K637" s="78">
        <v>30</v>
      </c>
      <c r="L637" s="2">
        <v>42370</v>
      </c>
      <c r="M637" s="2">
        <v>42735</v>
      </c>
      <c r="N637" s="77">
        <v>0</v>
      </c>
      <c r="P637" s="77">
        <v>0</v>
      </c>
      <c r="Q637" s="78">
        <f t="shared" si="72"/>
        <v>3</v>
      </c>
      <c r="R637" s="3" t="str">
        <f t="shared" si="73"/>
        <v>S</v>
      </c>
      <c r="S637" s="77">
        <f t="shared" si="74"/>
        <v>0</v>
      </c>
      <c r="T637" s="78">
        <f t="shared" si="75"/>
        <v>15</v>
      </c>
      <c r="U637" s="77">
        <f t="shared" si="76"/>
        <v>10395</v>
      </c>
      <c r="V637" s="77">
        <f t="shared" si="77"/>
        <v>51975</v>
      </c>
      <c r="W637" s="78">
        <f t="shared" si="78"/>
        <v>-27</v>
      </c>
      <c r="X637" s="77">
        <f t="shared" si="79"/>
        <v>-93555</v>
      </c>
      <c r="AH637" s="2"/>
      <c r="AQ637" s="2"/>
      <c r="AS637" s="2"/>
      <c r="AT637" s="2"/>
      <c r="BD637" s="1"/>
      <c r="BE637" s="2"/>
      <c r="BF637" s="1"/>
      <c r="BG637" s="2"/>
      <c r="BM637" s="2"/>
      <c r="BN637" s="2"/>
    </row>
    <row r="638" spans="1:66" ht="12.75">
      <c r="A638" s="3">
        <v>2016</v>
      </c>
      <c r="B638" s="3">
        <v>10343</v>
      </c>
      <c r="C638" s="1" t="s">
        <v>791</v>
      </c>
      <c r="D638" s="2">
        <v>42582</v>
      </c>
      <c r="E638" s="1" t="s">
        <v>795</v>
      </c>
      <c r="F638" s="2">
        <v>42587</v>
      </c>
      <c r="G638" s="77">
        <v>3580.5</v>
      </c>
      <c r="H638" s="77">
        <v>3580.5</v>
      </c>
      <c r="I638" s="77">
        <v>0</v>
      </c>
      <c r="J638" s="2">
        <v>42593</v>
      </c>
      <c r="K638" s="78">
        <v>30</v>
      </c>
      <c r="L638" s="2">
        <v>42370</v>
      </c>
      <c r="M638" s="2">
        <v>42735</v>
      </c>
      <c r="N638" s="77">
        <v>0</v>
      </c>
      <c r="P638" s="77">
        <v>0</v>
      </c>
      <c r="Q638" s="78">
        <f t="shared" si="72"/>
        <v>6</v>
      </c>
      <c r="R638" s="3" t="str">
        <f t="shared" si="73"/>
        <v>S</v>
      </c>
      <c r="S638" s="77">
        <f t="shared" si="74"/>
        <v>0</v>
      </c>
      <c r="T638" s="78">
        <f t="shared" si="75"/>
        <v>11</v>
      </c>
      <c r="U638" s="77">
        <f t="shared" si="76"/>
        <v>21483</v>
      </c>
      <c r="V638" s="77">
        <f t="shared" si="77"/>
        <v>39385.5</v>
      </c>
      <c r="W638" s="78">
        <f t="shared" si="78"/>
        <v>-24</v>
      </c>
      <c r="X638" s="77">
        <f t="shared" si="79"/>
        <v>-85932</v>
      </c>
      <c r="AH638" s="2"/>
      <c r="AQ638" s="2"/>
      <c r="AS638" s="2"/>
      <c r="AT638" s="2"/>
      <c r="BD638" s="1"/>
      <c r="BE638" s="2"/>
      <c r="BF638" s="1"/>
      <c r="BG638" s="2"/>
      <c r="BM638" s="2"/>
      <c r="BN638" s="2"/>
    </row>
    <row r="639" spans="1:66" ht="12.75">
      <c r="A639" s="3">
        <v>2016</v>
      </c>
      <c r="B639" s="3">
        <v>2915</v>
      </c>
      <c r="C639" s="1" t="s">
        <v>791</v>
      </c>
      <c r="D639" s="2">
        <v>42400</v>
      </c>
      <c r="E639" s="1" t="s">
        <v>307</v>
      </c>
      <c r="F639" s="2">
        <v>42430</v>
      </c>
      <c r="G639" s="77">
        <v>3580.5</v>
      </c>
      <c r="H639" s="77">
        <v>3580.5</v>
      </c>
      <c r="I639" s="77">
        <v>0</v>
      </c>
      <c r="J639" s="2">
        <v>42514</v>
      </c>
      <c r="K639" s="78">
        <v>30</v>
      </c>
      <c r="L639" s="2">
        <v>42370</v>
      </c>
      <c r="M639" s="2">
        <v>42735</v>
      </c>
      <c r="N639" s="77">
        <v>0</v>
      </c>
      <c r="P639" s="77">
        <v>0</v>
      </c>
      <c r="Q639" s="78">
        <f t="shared" si="72"/>
        <v>84</v>
      </c>
      <c r="R639" s="3" t="str">
        <f t="shared" si="73"/>
        <v>S</v>
      </c>
      <c r="S639" s="77">
        <f t="shared" si="74"/>
        <v>0</v>
      </c>
      <c r="T639" s="78">
        <f t="shared" si="75"/>
        <v>114</v>
      </c>
      <c r="U639" s="77">
        <f t="shared" si="76"/>
        <v>300762</v>
      </c>
      <c r="V639" s="77">
        <f t="shared" si="77"/>
        <v>408177</v>
      </c>
      <c r="W639" s="78">
        <f t="shared" si="78"/>
        <v>54</v>
      </c>
      <c r="X639" s="77">
        <f t="shared" si="79"/>
        <v>193347</v>
      </c>
      <c r="AH639" s="2"/>
      <c r="AQ639" s="2"/>
      <c r="AS639" s="2"/>
      <c r="AT639" s="2"/>
      <c r="BD639" s="1"/>
      <c r="BE639" s="2"/>
      <c r="BF639" s="1"/>
      <c r="BG639" s="2"/>
      <c r="BM639" s="2"/>
      <c r="BN639" s="2"/>
    </row>
    <row r="640" spans="1:66" ht="12.75">
      <c r="A640" s="3">
        <v>2016</v>
      </c>
      <c r="B640" s="3">
        <v>11797</v>
      </c>
      <c r="C640" s="1" t="s">
        <v>791</v>
      </c>
      <c r="D640" s="2">
        <v>42613</v>
      </c>
      <c r="E640" s="1" t="s">
        <v>796</v>
      </c>
      <c r="F640" s="2">
        <v>42619</v>
      </c>
      <c r="G640" s="77">
        <v>3580.5</v>
      </c>
      <c r="H640" s="77">
        <v>3580.5</v>
      </c>
      <c r="I640" s="77">
        <v>0</v>
      </c>
      <c r="J640" s="2">
        <v>42626</v>
      </c>
      <c r="K640" s="78">
        <v>30</v>
      </c>
      <c r="L640" s="2">
        <v>42370</v>
      </c>
      <c r="M640" s="2">
        <v>42735</v>
      </c>
      <c r="N640" s="77">
        <v>0</v>
      </c>
      <c r="P640" s="77">
        <v>0</v>
      </c>
      <c r="Q640" s="78">
        <f t="shared" si="72"/>
        <v>7</v>
      </c>
      <c r="R640" s="3" t="str">
        <f t="shared" si="73"/>
        <v>S</v>
      </c>
      <c r="S640" s="77">
        <f t="shared" si="74"/>
        <v>0</v>
      </c>
      <c r="T640" s="78">
        <f t="shared" si="75"/>
        <v>13</v>
      </c>
      <c r="U640" s="77">
        <f t="shared" si="76"/>
        <v>25063.5</v>
      </c>
      <c r="V640" s="77">
        <f t="shared" si="77"/>
        <v>46546.5</v>
      </c>
      <c r="W640" s="78">
        <f t="shared" si="78"/>
        <v>-23</v>
      </c>
      <c r="X640" s="77">
        <f t="shared" si="79"/>
        <v>-82351.5</v>
      </c>
      <c r="AH640" s="2"/>
      <c r="AQ640" s="2"/>
      <c r="AS640" s="2"/>
      <c r="AT640" s="2"/>
      <c r="BD640" s="1"/>
      <c r="BE640" s="2"/>
      <c r="BF640" s="1"/>
      <c r="BG640" s="2"/>
      <c r="BM640" s="2"/>
      <c r="BN640" s="2"/>
    </row>
    <row r="641" spans="1:66" ht="12.75">
      <c r="A641" s="3">
        <v>2016</v>
      </c>
      <c r="B641" s="3">
        <v>717</v>
      </c>
      <c r="C641" s="1" t="s">
        <v>791</v>
      </c>
      <c r="D641" s="2">
        <v>42369</v>
      </c>
      <c r="E641" s="1" t="s">
        <v>797</v>
      </c>
      <c r="F641" s="2">
        <v>42387</v>
      </c>
      <c r="G641" s="77">
        <v>3546.4</v>
      </c>
      <c r="H641" s="77">
        <v>3546.4</v>
      </c>
      <c r="I641" s="77">
        <v>0</v>
      </c>
      <c r="J641" s="2">
        <v>42430</v>
      </c>
      <c r="K641" s="78">
        <v>30</v>
      </c>
      <c r="L641" s="2">
        <v>42370</v>
      </c>
      <c r="M641" s="2">
        <v>42735</v>
      </c>
      <c r="N641" s="77">
        <v>0</v>
      </c>
      <c r="P641" s="77">
        <v>0</v>
      </c>
      <c r="Q641" s="78">
        <f t="shared" si="72"/>
        <v>43</v>
      </c>
      <c r="R641" s="3" t="str">
        <f t="shared" si="73"/>
        <v>S</v>
      </c>
      <c r="S641" s="77">
        <f t="shared" si="74"/>
        <v>0</v>
      </c>
      <c r="T641" s="78">
        <f t="shared" si="75"/>
        <v>61</v>
      </c>
      <c r="U641" s="77">
        <f t="shared" si="76"/>
        <v>152495.2</v>
      </c>
      <c r="V641" s="77">
        <f t="shared" si="77"/>
        <v>216330.4</v>
      </c>
      <c r="W641" s="78">
        <f t="shared" si="78"/>
        <v>13</v>
      </c>
      <c r="X641" s="77">
        <f t="shared" si="79"/>
        <v>46103.2</v>
      </c>
      <c r="AH641" s="2"/>
      <c r="AQ641" s="2"/>
      <c r="AS641" s="2"/>
      <c r="AT641" s="2"/>
      <c r="BD641" s="1"/>
      <c r="BE641" s="2"/>
      <c r="BF641" s="1"/>
      <c r="BG641" s="2"/>
      <c r="BM641" s="2"/>
      <c r="BN641" s="2"/>
    </row>
    <row r="642" spans="1:66" ht="12.75">
      <c r="A642" s="3">
        <v>2016</v>
      </c>
      <c r="B642" s="3">
        <v>4267</v>
      </c>
      <c r="C642" s="1" t="s">
        <v>791</v>
      </c>
      <c r="D642" s="2">
        <v>42429</v>
      </c>
      <c r="E642" s="1" t="s">
        <v>798</v>
      </c>
      <c r="F642" s="2">
        <v>42460</v>
      </c>
      <c r="G642" s="77">
        <v>3349.5</v>
      </c>
      <c r="H642" s="77">
        <v>3349.5</v>
      </c>
      <c r="I642" s="77">
        <v>0</v>
      </c>
      <c r="J642" s="2">
        <v>42514</v>
      </c>
      <c r="K642" s="78">
        <v>30</v>
      </c>
      <c r="L642" s="2">
        <v>42370</v>
      </c>
      <c r="M642" s="2">
        <v>42735</v>
      </c>
      <c r="N642" s="77">
        <v>0</v>
      </c>
      <c r="P642" s="77">
        <v>0</v>
      </c>
      <c r="Q642" s="78">
        <f t="shared" si="72"/>
        <v>54</v>
      </c>
      <c r="R642" s="3" t="str">
        <f t="shared" si="73"/>
        <v>S</v>
      </c>
      <c r="S642" s="77">
        <f t="shared" si="74"/>
        <v>0</v>
      </c>
      <c r="T642" s="78">
        <f t="shared" si="75"/>
        <v>85</v>
      </c>
      <c r="U642" s="77">
        <f t="shared" si="76"/>
        <v>180873</v>
      </c>
      <c r="V642" s="77">
        <f t="shared" si="77"/>
        <v>284707.5</v>
      </c>
      <c r="W642" s="78">
        <f t="shared" si="78"/>
        <v>24</v>
      </c>
      <c r="X642" s="77">
        <f t="shared" si="79"/>
        <v>80388</v>
      </c>
      <c r="AH642" s="2"/>
      <c r="AQ642" s="2"/>
      <c r="AS642" s="2"/>
      <c r="AT642" s="2"/>
      <c r="BD642" s="1"/>
      <c r="BE642" s="2"/>
      <c r="BF642" s="1"/>
      <c r="BG642" s="2"/>
      <c r="BM642" s="2"/>
      <c r="BN642" s="2"/>
    </row>
    <row r="643" spans="1:66" ht="12.75">
      <c r="A643" s="3">
        <v>2016</v>
      </c>
      <c r="B643" s="3">
        <v>4856</v>
      </c>
      <c r="C643" s="1" t="s">
        <v>791</v>
      </c>
      <c r="D643" s="2">
        <v>42460</v>
      </c>
      <c r="E643" s="1" t="s">
        <v>799</v>
      </c>
      <c r="F643" s="2">
        <v>42473</v>
      </c>
      <c r="G643" s="77">
        <v>3580.5</v>
      </c>
      <c r="H643" s="77">
        <v>3580.5</v>
      </c>
      <c r="I643" s="77">
        <v>0</v>
      </c>
      <c r="J643" s="2">
        <v>42514</v>
      </c>
      <c r="K643" s="78">
        <v>30</v>
      </c>
      <c r="L643" s="2">
        <v>42370</v>
      </c>
      <c r="M643" s="2">
        <v>42735</v>
      </c>
      <c r="N643" s="77">
        <v>0</v>
      </c>
      <c r="P643" s="77">
        <v>0</v>
      </c>
      <c r="Q643" s="78">
        <f aca="true" t="shared" si="80" ref="Q643:Q706">IF(J643-F643&gt;0,IF(R643="S",J643-F643,0),0)</f>
        <v>41</v>
      </c>
      <c r="R643" s="3" t="str">
        <f aca="true" t="shared" si="81" ref="R643:R706">IF(G643-H643-I643-P643&gt;0,"N",IF(J643=DATE(1900,1,1),"N","S"))</f>
        <v>S</v>
      </c>
      <c r="S643" s="77">
        <f aca="true" t="shared" si="82" ref="S643:S706">IF(G643-H643-I643-P643&gt;0,G643-H643-I643-P643,0)</f>
        <v>0</v>
      </c>
      <c r="T643" s="78">
        <f aca="true" t="shared" si="83" ref="T643:T706">IF(J643-D643&gt;0,IF(R643="S",J643-D643,0),0)</f>
        <v>54</v>
      </c>
      <c r="U643" s="77">
        <f aca="true" t="shared" si="84" ref="U643:U706">IF(R643="S",H643*Q643,0)</f>
        <v>146800.5</v>
      </c>
      <c r="V643" s="77">
        <f aca="true" t="shared" si="85" ref="V643:V706">IF(R643="S",H643*T643,0)</f>
        <v>193347</v>
      </c>
      <c r="W643" s="78">
        <f aca="true" t="shared" si="86" ref="W643:W706">IF(R643="S",J643-F643-K643,0)</f>
        <v>11</v>
      </c>
      <c r="X643" s="77">
        <f aca="true" t="shared" si="87" ref="X643:X706">IF(R643="S",H643*W643,0)</f>
        <v>39385.5</v>
      </c>
      <c r="AH643" s="2"/>
      <c r="AQ643" s="2"/>
      <c r="AS643" s="2"/>
      <c r="AT643" s="2"/>
      <c r="BD643" s="1"/>
      <c r="BE643" s="2"/>
      <c r="BF643" s="1"/>
      <c r="BG643" s="2"/>
      <c r="BM643" s="2"/>
      <c r="BN643" s="2"/>
    </row>
    <row r="644" spans="1:66" ht="12.75">
      <c r="A644" s="3">
        <v>2016</v>
      </c>
      <c r="C644" s="1" t="s">
        <v>800</v>
      </c>
      <c r="D644" s="2">
        <v>40284</v>
      </c>
      <c r="E644" s="1" t="s">
        <v>801</v>
      </c>
      <c r="F644" s="2">
        <v>40353</v>
      </c>
      <c r="G644" s="77">
        <v>5521.49</v>
      </c>
      <c r="H644" s="77">
        <v>0</v>
      </c>
      <c r="I644" s="77">
        <v>0</v>
      </c>
      <c r="J644" s="2">
        <v>1</v>
      </c>
      <c r="K644" s="78">
        <v>30</v>
      </c>
      <c r="L644" s="2">
        <v>42370</v>
      </c>
      <c r="M644" s="2">
        <v>42735</v>
      </c>
      <c r="N644" s="77">
        <v>0</v>
      </c>
      <c r="P644" s="77">
        <v>0</v>
      </c>
      <c r="Q644" s="78">
        <f t="shared" si="80"/>
        <v>0</v>
      </c>
      <c r="R644" s="3" t="str">
        <f t="shared" si="81"/>
        <v>N</v>
      </c>
      <c r="S644" s="77">
        <f t="shared" si="82"/>
        <v>5521.49</v>
      </c>
      <c r="T644" s="78">
        <f t="shared" si="83"/>
        <v>0</v>
      </c>
      <c r="U644" s="77">
        <f t="shared" si="84"/>
        <v>0</v>
      </c>
      <c r="V644" s="77">
        <f t="shared" si="85"/>
        <v>0</v>
      </c>
      <c r="W644" s="78">
        <f t="shared" si="86"/>
        <v>0</v>
      </c>
      <c r="X644" s="77">
        <f t="shared" si="87"/>
        <v>0</v>
      </c>
      <c r="AH644" s="2"/>
      <c r="AQ644" s="2"/>
      <c r="AS644" s="2"/>
      <c r="AT644" s="2"/>
      <c r="BD644" s="1"/>
      <c r="BE644" s="2"/>
      <c r="BF644" s="1"/>
      <c r="BG644" s="2"/>
      <c r="BM644" s="2"/>
      <c r="BN644" s="2"/>
    </row>
    <row r="645" spans="1:66" ht="12.75">
      <c r="A645" s="3">
        <v>2016</v>
      </c>
      <c r="C645" s="1" t="s">
        <v>800</v>
      </c>
      <c r="D645" s="2">
        <v>40294</v>
      </c>
      <c r="E645" s="1" t="s">
        <v>802</v>
      </c>
      <c r="F645" s="2">
        <v>40322</v>
      </c>
      <c r="G645" s="77">
        <v>0.01</v>
      </c>
      <c r="H645" s="77">
        <v>0</v>
      </c>
      <c r="I645" s="77">
        <v>0</v>
      </c>
      <c r="J645" s="2">
        <v>1</v>
      </c>
      <c r="K645" s="78">
        <v>30</v>
      </c>
      <c r="L645" s="2">
        <v>42370</v>
      </c>
      <c r="M645" s="2">
        <v>42735</v>
      </c>
      <c r="N645" s="77">
        <v>0</v>
      </c>
      <c r="P645" s="77">
        <v>0</v>
      </c>
      <c r="Q645" s="78">
        <f t="shared" si="80"/>
        <v>0</v>
      </c>
      <c r="R645" s="3" t="str">
        <f t="shared" si="81"/>
        <v>N</v>
      </c>
      <c r="S645" s="77">
        <f t="shared" si="82"/>
        <v>0.01</v>
      </c>
      <c r="T645" s="78">
        <f t="shared" si="83"/>
        <v>0</v>
      </c>
      <c r="U645" s="77">
        <f t="shared" si="84"/>
        <v>0</v>
      </c>
      <c r="V645" s="77">
        <f t="shared" si="85"/>
        <v>0</v>
      </c>
      <c r="W645" s="78">
        <f t="shared" si="86"/>
        <v>0</v>
      </c>
      <c r="X645" s="77">
        <f t="shared" si="87"/>
        <v>0</v>
      </c>
      <c r="AH645" s="2"/>
      <c r="AQ645" s="2"/>
      <c r="AS645" s="2"/>
      <c r="AT645" s="2"/>
      <c r="BD645" s="1"/>
      <c r="BE645" s="2"/>
      <c r="BF645" s="1"/>
      <c r="BG645" s="2"/>
      <c r="BM645" s="2"/>
      <c r="BN645" s="2"/>
    </row>
    <row r="646" spans="1:66" ht="12.75">
      <c r="A646" s="3">
        <v>2016</v>
      </c>
      <c r="C646" s="1" t="s">
        <v>800</v>
      </c>
      <c r="D646" s="2">
        <v>38759</v>
      </c>
      <c r="E646" s="1" t="s">
        <v>803</v>
      </c>
      <c r="F646" s="2">
        <v>38884</v>
      </c>
      <c r="G646" s="77">
        <v>59.88</v>
      </c>
      <c r="H646" s="77">
        <v>0</v>
      </c>
      <c r="I646" s="77">
        <v>0</v>
      </c>
      <c r="J646" s="2">
        <v>1</v>
      </c>
      <c r="K646" s="78">
        <v>30</v>
      </c>
      <c r="L646" s="2">
        <v>42370</v>
      </c>
      <c r="M646" s="2">
        <v>42735</v>
      </c>
      <c r="N646" s="77">
        <v>0</v>
      </c>
      <c r="P646" s="77">
        <v>0</v>
      </c>
      <c r="Q646" s="78">
        <f t="shared" si="80"/>
        <v>0</v>
      </c>
      <c r="R646" s="3" t="str">
        <f t="shared" si="81"/>
        <v>N</v>
      </c>
      <c r="S646" s="77">
        <f t="shared" si="82"/>
        <v>59.88</v>
      </c>
      <c r="T646" s="78">
        <f t="shared" si="83"/>
        <v>0</v>
      </c>
      <c r="U646" s="77">
        <f t="shared" si="84"/>
        <v>0</v>
      </c>
      <c r="V646" s="77">
        <f t="shared" si="85"/>
        <v>0</v>
      </c>
      <c r="W646" s="78">
        <f t="shared" si="86"/>
        <v>0</v>
      </c>
      <c r="X646" s="77">
        <f t="shared" si="87"/>
        <v>0</v>
      </c>
      <c r="AH646" s="2"/>
      <c r="AQ646" s="2"/>
      <c r="AS646" s="2"/>
      <c r="AT646" s="2"/>
      <c r="BD646" s="1"/>
      <c r="BE646" s="2"/>
      <c r="BG646" s="2"/>
      <c r="BK646" s="2"/>
      <c r="BM646" s="2"/>
      <c r="BN646" s="2"/>
    </row>
    <row r="647" spans="1:66" ht="12.75">
      <c r="A647" s="3">
        <v>2016</v>
      </c>
      <c r="C647" s="1" t="s">
        <v>800</v>
      </c>
      <c r="D647" s="2">
        <v>39088</v>
      </c>
      <c r="E647" s="1" t="s">
        <v>804</v>
      </c>
      <c r="F647" s="2">
        <v>39108</v>
      </c>
      <c r="G647" s="77">
        <v>196.3</v>
      </c>
      <c r="H647" s="77">
        <v>0</v>
      </c>
      <c r="I647" s="77">
        <v>0</v>
      </c>
      <c r="J647" s="2">
        <v>1</v>
      </c>
      <c r="K647" s="78">
        <v>30</v>
      </c>
      <c r="L647" s="2">
        <v>42370</v>
      </c>
      <c r="M647" s="2">
        <v>42735</v>
      </c>
      <c r="N647" s="77">
        <v>0</v>
      </c>
      <c r="P647" s="77">
        <v>0</v>
      </c>
      <c r="Q647" s="78">
        <f t="shared" si="80"/>
        <v>0</v>
      </c>
      <c r="R647" s="3" t="str">
        <f t="shared" si="81"/>
        <v>N</v>
      </c>
      <c r="S647" s="77">
        <f t="shared" si="82"/>
        <v>196.3</v>
      </c>
      <c r="T647" s="78">
        <f t="shared" si="83"/>
        <v>0</v>
      </c>
      <c r="U647" s="77">
        <f t="shared" si="84"/>
        <v>0</v>
      </c>
      <c r="V647" s="77">
        <f t="shared" si="85"/>
        <v>0</v>
      </c>
      <c r="W647" s="78">
        <f t="shared" si="86"/>
        <v>0</v>
      </c>
      <c r="X647" s="77">
        <f t="shared" si="87"/>
        <v>0</v>
      </c>
      <c r="AH647" s="2"/>
      <c r="AQ647" s="2"/>
      <c r="AS647" s="2"/>
      <c r="AT647" s="2"/>
      <c r="BD647" s="1"/>
      <c r="BE647" s="2"/>
      <c r="BF647" s="1"/>
      <c r="BG647" s="2"/>
      <c r="BK647" s="2"/>
      <c r="BM647" s="2"/>
      <c r="BN647" s="2"/>
    </row>
    <row r="648" spans="1:66" ht="12.75">
      <c r="A648" s="3">
        <v>2016</v>
      </c>
      <c r="C648" s="1" t="s">
        <v>805</v>
      </c>
      <c r="D648" s="2">
        <v>41257</v>
      </c>
      <c r="E648" s="1" t="s">
        <v>146</v>
      </c>
      <c r="F648" s="2">
        <v>41302</v>
      </c>
      <c r="G648" s="77">
        <v>3775.2</v>
      </c>
      <c r="H648" s="77">
        <v>0</v>
      </c>
      <c r="I648" s="77">
        <v>0</v>
      </c>
      <c r="J648" s="2">
        <v>1</v>
      </c>
      <c r="K648" s="78">
        <v>30</v>
      </c>
      <c r="L648" s="2">
        <v>42370</v>
      </c>
      <c r="M648" s="2">
        <v>42735</v>
      </c>
      <c r="N648" s="77">
        <v>0</v>
      </c>
      <c r="P648" s="77">
        <v>0</v>
      </c>
      <c r="Q648" s="78">
        <f t="shared" si="80"/>
        <v>0</v>
      </c>
      <c r="R648" s="3" t="str">
        <f t="shared" si="81"/>
        <v>N</v>
      </c>
      <c r="S648" s="77">
        <f t="shared" si="82"/>
        <v>3775.2</v>
      </c>
      <c r="T648" s="78">
        <f t="shared" si="83"/>
        <v>0</v>
      </c>
      <c r="U648" s="77">
        <f t="shared" si="84"/>
        <v>0</v>
      </c>
      <c r="V648" s="77">
        <f t="shared" si="85"/>
        <v>0</v>
      </c>
      <c r="W648" s="78">
        <f t="shared" si="86"/>
        <v>0</v>
      </c>
      <c r="X648" s="77">
        <f t="shared" si="87"/>
        <v>0</v>
      </c>
      <c r="AH648" s="2"/>
      <c r="AQ648" s="2"/>
      <c r="AS648" s="2"/>
      <c r="AT648" s="2"/>
      <c r="BD648" s="1"/>
      <c r="BE648" s="2"/>
      <c r="BF648" s="1"/>
      <c r="BG648" s="2"/>
      <c r="BK648" s="2"/>
      <c r="BM648" s="2"/>
      <c r="BN648" s="2"/>
    </row>
    <row r="649" spans="1:66" ht="12.75">
      <c r="A649" s="3">
        <v>2016</v>
      </c>
      <c r="B649" s="3">
        <v>6978</v>
      </c>
      <c r="C649" s="1" t="s">
        <v>806</v>
      </c>
      <c r="D649" s="2">
        <v>42516</v>
      </c>
      <c r="E649" s="1" t="s">
        <v>807</v>
      </c>
      <c r="F649" s="2">
        <v>42517</v>
      </c>
      <c r="G649" s="77">
        <v>528.26</v>
      </c>
      <c r="H649" s="77">
        <v>528.26</v>
      </c>
      <c r="I649" s="77">
        <v>0</v>
      </c>
      <c r="J649" s="2">
        <v>42530</v>
      </c>
      <c r="K649" s="78">
        <v>30</v>
      </c>
      <c r="L649" s="2">
        <v>42370</v>
      </c>
      <c r="M649" s="2">
        <v>42735</v>
      </c>
      <c r="N649" s="77">
        <v>0</v>
      </c>
      <c r="P649" s="77">
        <v>0</v>
      </c>
      <c r="Q649" s="78">
        <f t="shared" si="80"/>
        <v>13</v>
      </c>
      <c r="R649" s="3" t="str">
        <f t="shared" si="81"/>
        <v>S</v>
      </c>
      <c r="S649" s="77">
        <f t="shared" si="82"/>
        <v>0</v>
      </c>
      <c r="T649" s="78">
        <f t="shared" si="83"/>
        <v>14</v>
      </c>
      <c r="U649" s="77">
        <f t="shared" si="84"/>
        <v>6867.38</v>
      </c>
      <c r="V649" s="77">
        <f t="shared" si="85"/>
        <v>7395.64</v>
      </c>
      <c r="W649" s="78">
        <f t="shared" si="86"/>
        <v>-17</v>
      </c>
      <c r="X649" s="77">
        <f t="shared" si="87"/>
        <v>-8980.42</v>
      </c>
      <c r="AH649" s="2"/>
      <c r="AQ649" s="2"/>
      <c r="AS649" s="2"/>
      <c r="AT649" s="2"/>
      <c r="BD649" s="1"/>
      <c r="BE649" s="2"/>
      <c r="BF649" s="1"/>
      <c r="BG649" s="2"/>
      <c r="BK649" s="2"/>
      <c r="BM649" s="2"/>
      <c r="BN649" s="2"/>
    </row>
    <row r="650" spans="1:66" ht="12.75">
      <c r="A650" s="3">
        <v>2016</v>
      </c>
      <c r="B650" s="3">
        <v>8441</v>
      </c>
      <c r="C650" s="1" t="s">
        <v>806</v>
      </c>
      <c r="D650" s="2">
        <v>42153</v>
      </c>
      <c r="E650" s="1" t="s">
        <v>808</v>
      </c>
      <c r="F650" s="2">
        <v>42160</v>
      </c>
      <c r="G650" s="77">
        <v>120</v>
      </c>
      <c r="H650" s="77">
        <v>0</v>
      </c>
      <c r="I650" s="77">
        <v>0</v>
      </c>
      <c r="J650" s="2">
        <v>1</v>
      </c>
      <c r="K650" s="78">
        <v>30</v>
      </c>
      <c r="L650" s="2">
        <v>42370</v>
      </c>
      <c r="M650" s="2">
        <v>42735</v>
      </c>
      <c r="N650" s="77">
        <v>0</v>
      </c>
      <c r="P650" s="77">
        <v>0</v>
      </c>
      <c r="Q650" s="78">
        <f t="shared" si="80"/>
        <v>0</v>
      </c>
      <c r="R650" s="3" t="str">
        <f t="shared" si="81"/>
        <v>N</v>
      </c>
      <c r="S650" s="77">
        <f t="shared" si="82"/>
        <v>120</v>
      </c>
      <c r="T650" s="78">
        <f t="shared" si="83"/>
        <v>0</v>
      </c>
      <c r="U650" s="77">
        <f t="shared" si="84"/>
        <v>0</v>
      </c>
      <c r="V650" s="77">
        <f t="shared" si="85"/>
        <v>0</v>
      </c>
      <c r="W650" s="78">
        <f t="shared" si="86"/>
        <v>0</v>
      </c>
      <c r="X650" s="77">
        <f t="shared" si="87"/>
        <v>0</v>
      </c>
      <c r="AH650" s="2"/>
      <c r="AQ650" s="2"/>
      <c r="AS650" s="2"/>
      <c r="AT650" s="2"/>
      <c r="BD650" s="1"/>
      <c r="BE650" s="2"/>
      <c r="BF650" s="1"/>
      <c r="BG650" s="2"/>
      <c r="BK650" s="2"/>
      <c r="BM650" s="2"/>
      <c r="BN650" s="2"/>
    </row>
    <row r="651" spans="1:66" ht="12.75">
      <c r="A651" s="3">
        <v>2016</v>
      </c>
      <c r="B651" s="3">
        <v>9189</v>
      </c>
      <c r="C651" s="1" t="s">
        <v>806</v>
      </c>
      <c r="D651" s="2">
        <v>42551</v>
      </c>
      <c r="E651" s="1" t="s">
        <v>809</v>
      </c>
      <c r="F651" s="2">
        <v>42564</v>
      </c>
      <c r="G651" s="77">
        <v>427</v>
      </c>
      <c r="H651" s="77">
        <v>427</v>
      </c>
      <c r="I651" s="77">
        <v>0</v>
      </c>
      <c r="J651" s="2">
        <v>42566</v>
      </c>
      <c r="K651" s="78">
        <v>30</v>
      </c>
      <c r="L651" s="2">
        <v>42370</v>
      </c>
      <c r="M651" s="2">
        <v>42735</v>
      </c>
      <c r="N651" s="77">
        <v>0</v>
      </c>
      <c r="P651" s="77">
        <v>0</v>
      </c>
      <c r="Q651" s="78">
        <f t="shared" si="80"/>
        <v>2</v>
      </c>
      <c r="R651" s="3" t="str">
        <f t="shared" si="81"/>
        <v>S</v>
      </c>
      <c r="S651" s="77">
        <f t="shared" si="82"/>
        <v>0</v>
      </c>
      <c r="T651" s="78">
        <f t="shared" si="83"/>
        <v>15</v>
      </c>
      <c r="U651" s="77">
        <f t="shared" si="84"/>
        <v>854</v>
      </c>
      <c r="V651" s="77">
        <f t="shared" si="85"/>
        <v>6405</v>
      </c>
      <c r="W651" s="78">
        <f t="shared" si="86"/>
        <v>-28</v>
      </c>
      <c r="X651" s="77">
        <f t="shared" si="87"/>
        <v>-11956</v>
      </c>
      <c r="AH651" s="2"/>
      <c r="AQ651" s="2"/>
      <c r="AS651" s="2"/>
      <c r="AT651" s="2"/>
      <c r="BD651" s="1"/>
      <c r="BE651" s="2"/>
      <c r="BF651" s="1"/>
      <c r="BG651" s="2"/>
      <c r="BK651" s="2"/>
      <c r="BM651" s="2"/>
      <c r="BN651" s="2"/>
    </row>
    <row r="652" spans="1:66" ht="12.75">
      <c r="A652" s="3">
        <v>2016</v>
      </c>
      <c r="B652" s="3">
        <v>18451</v>
      </c>
      <c r="C652" s="1" t="s">
        <v>806</v>
      </c>
      <c r="D652" s="2">
        <v>42367</v>
      </c>
      <c r="E652" s="1" t="s">
        <v>810</v>
      </c>
      <c r="F652" s="2">
        <v>42368</v>
      </c>
      <c r="G652" s="77">
        <v>183</v>
      </c>
      <c r="H652" s="77">
        <v>183</v>
      </c>
      <c r="I652" s="77">
        <v>0</v>
      </c>
      <c r="J652" s="2">
        <v>42431</v>
      </c>
      <c r="K652" s="78">
        <v>30</v>
      </c>
      <c r="L652" s="2">
        <v>42370</v>
      </c>
      <c r="M652" s="2">
        <v>42735</v>
      </c>
      <c r="N652" s="77">
        <v>0</v>
      </c>
      <c r="P652" s="77">
        <v>0</v>
      </c>
      <c r="Q652" s="78">
        <f t="shared" si="80"/>
        <v>63</v>
      </c>
      <c r="R652" s="3" t="str">
        <f t="shared" si="81"/>
        <v>S</v>
      </c>
      <c r="S652" s="77">
        <f t="shared" si="82"/>
        <v>0</v>
      </c>
      <c r="T652" s="78">
        <f t="shared" si="83"/>
        <v>64</v>
      </c>
      <c r="U652" s="77">
        <f t="shared" si="84"/>
        <v>11529</v>
      </c>
      <c r="V652" s="77">
        <f t="shared" si="85"/>
        <v>11712</v>
      </c>
      <c r="W652" s="78">
        <f t="shared" si="86"/>
        <v>33</v>
      </c>
      <c r="X652" s="77">
        <f t="shared" si="87"/>
        <v>6039</v>
      </c>
      <c r="AH652" s="2"/>
      <c r="AQ652" s="2"/>
      <c r="AS652" s="2"/>
      <c r="AT652" s="2"/>
      <c r="BD652" s="1"/>
      <c r="BE652" s="2"/>
      <c r="BF652" s="1"/>
      <c r="BG652" s="2"/>
      <c r="BK652" s="2"/>
      <c r="BM652" s="2"/>
      <c r="BN652" s="2"/>
    </row>
    <row r="653" spans="1:66" ht="12.75">
      <c r="A653" s="3">
        <v>2016</v>
      </c>
      <c r="B653" s="3">
        <v>6130</v>
      </c>
      <c r="C653" s="1" t="s">
        <v>811</v>
      </c>
      <c r="D653" s="2">
        <v>42108</v>
      </c>
      <c r="E653" s="1" t="s">
        <v>812</v>
      </c>
      <c r="F653" s="2">
        <v>42117</v>
      </c>
      <c r="G653" s="77">
        <v>1097.39</v>
      </c>
      <c r="H653" s="77">
        <v>0</v>
      </c>
      <c r="I653" s="77">
        <v>0</v>
      </c>
      <c r="J653" s="2">
        <v>1</v>
      </c>
      <c r="K653" s="78">
        <v>30</v>
      </c>
      <c r="L653" s="2">
        <v>42370</v>
      </c>
      <c r="M653" s="2">
        <v>42735</v>
      </c>
      <c r="N653" s="77">
        <v>0</v>
      </c>
      <c r="P653" s="77">
        <v>0</v>
      </c>
      <c r="Q653" s="78">
        <f t="shared" si="80"/>
        <v>0</v>
      </c>
      <c r="R653" s="3" t="str">
        <f t="shared" si="81"/>
        <v>N</v>
      </c>
      <c r="S653" s="77">
        <f t="shared" si="82"/>
        <v>1097.39</v>
      </c>
      <c r="T653" s="78">
        <f t="shared" si="83"/>
        <v>0</v>
      </c>
      <c r="U653" s="77">
        <f t="shared" si="84"/>
        <v>0</v>
      </c>
      <c r="V653" s="77">
        <f t="shared" si="85"/>
        <v>0</v>
      </c>
      <c r="W653" s="78">
        <f t="shared" si="86"/>
        <v>0</v>
      </c>
      <c r="X653" s="77">
        <f t="shared" si="87"/>
        <v>0</v>
      </c>
      <c r="AH653" s="2"/>
      <c r="AQ653" s="2"/>
      <c r="AS653" s="2"/>
      <c r="AT653" s="2"/>
      <c r="BD653" s="1"/>
      <c r="BE653" s="2"/>
      <c r="BF653" s="1"/>
      <c r="BG653" s="2"/>
      <c r="BK653" s="2"/>
      <c r="BM653" s="2"/>
      <c r="BN653" s="2"/>
    </row>
    <row r="654" spans="1:66" ht="12.75">
      <c r="A654" s="3">
        <v>2016</v>
      </c>
      <c r="B654" s="3">
        <v>3422</v>
      </c>
      <c r="C654" s="1" t="s">
        <v>811</v>
      </c>
      <c r="D654" s="2">
        <v>42437</v>
      </c>
      <c r="E654" s="1" t="s">
        <v>813</v>
      </c>
      <c r="F654" s="2">
        <v>42443</v>
      </c>
      <c r="G654" s="77">
        <v>738.89</v>
      </c>
      <c r="H654" s="77">
        <v>0</v>
      </c>
      <c r="I654" s="77">
        <v>0</v>
      </c>
      <c r="J654" s="2">
        <v>1</v>
      </c>
      <c r="K654" s="78">
        <v>30</v>
      </c>
      <c r="L654" s="2">
        <v>42370</v>
      </c>
      <c r="M654" s="2">
        <v>42735</v>
      </c>
      <c r="N654" s="77">
        <v>0</v>
      </c>
      <c r="P654" s="77">
        <v>0</v>
      </c>
      <c r="Q654" s="78">
        <f t="shared" si="80"/>
        <v>0</v>
      </c>
      <c r="R654" s="3" t="str">
        <f t="shared" si="81"/>
        <v>N</v>
      </c>
      <c r="S654" s="77">
        <f t="shared" si="82"/>
        <v>738.89</v>
      </c>
      <c r="T654" s="78">
        <f t="shared" si="83"/>
        <v>0</v>
      </c>
      <c r="U654" s="77">
        <f t="shared" si="84"/>
        <v>0</v>
      </c>
      <c r="V654" s="77">
        <f t="shared" si="85"/>
        <v>0</v>
      </c>
      <c r="W654" s="78">
        <f t="shared" si="86"/>
        <v>0</v>
      </c>
      <c r="X654" s="77">
        <f t="shared" si="87"/>
        <v>0</v>
      </c>
      <c r="AH654" s="2"/>
      <c r="AQ654" s="2"/>
      <c r="AS654" s="2"/>
      <c r="AT654" s="2"/>
      <c r="BD654" s="1"/>
      <c r="BE654" s="2"/>
      <c r="BF654" s="1"/>
      <c r="BG654" s="2"/>
      <c r="BK654" s="2"/>
      <c r="BM654" s="2"/>
      <c r="BN654" s="2"/>
    </row>
    <row r="655" spans="1:66" ht="12.75">
      <c r="A655" s="3">
        <v>2016</v>
      </c>
      <c r="B655" s="3">
        <v>3421</v>
      </c>
      <c r="C655" s="1" t="s">
        <v>811</v>
      </c>
      <c r="D655" s="2">
        <v>42437</v>
      </c>
      <c r="E655" s="1" t="s">
        <v>814</v>
      </c>
      <c r="F655" s="2">
        <v>42443</v>
      </c>
      <c r="G655" s="77">
        <v>735.62</v>
      </c>
      <c r="H655" s="77">
        <v>0</v>
      </c>
      <c r="I655" s="77">
        <v>0</v>
      </c>
      <c r="J655" s="2">
        <v>1</v>
      </c>
      <c r="K655" s="78">
        <v>30</v>
      </c>
      <c r="L655" s="2">
        <v>42370</v>
      </c>
      <c r="M655" s="2">
        <v>42735</v>
      </c>
      <c r="N655" s="77">
        <v>0</v>
      </c>
      <c r="P655" s="77">
        <v>0</v>
      </c>
      <c r="Q655" s="78">
        <f t="shared" si="80"/>
        <v>0</v>
      </c>
      <c r="R655" s="3" t="str">
        <f t="shared" si="81"/>
        <v>N</v>
      </c>
      <c r="S655" s="77">
        <f t="shared" si="82"/>
        <v>735.62</v>
      </c>
      <c r="T655" s="78">
        <f t="shared" si="83"/>
        <v>0</v>
      </c>
      <c r="U655" s="77">
        <f t="shared" si="84"/>
        <v>0</v>
      </c>
      <c r="V655" s="77">
        <f t="shared" si="85"/>
        <v>0</v>
      </c>
      <c r="W655" s="78">
        <f t="shared" si="86"/>
        <v>0</v>
      </c>
      <c r="X655" s="77">
        <f t="shared" si="87"/>
        <v>0</v>
      </c>
      <c r="AH655" s="2"/>
      <c r="AQ655" s="2"/>
      <c r="AS655" s="2"/>
      <c r="AT655" s="2"/>
      <c r="BD655" s="1"/>
      <c r="BE655" s="2"/>
      <c r="BF655" s="1"/>
      <c r="BG655" s="2"/>
      <c r="BK655" s="2"/>
      <c r="BM655" s="2"/>
      <c r="BN655" s="2"/>
    </row>
    <row r="656" spans="1:66" ht="12.75">
      <c r="A656" s="3">
        <v>2016</v>
      </c>
      <c r="B656" s="3">
        <v>4639</v>
      </c>
      <c r="C656" s="1" t="s">
        <v>811</v>
      </c>
      <c r="D656" s="2">
        <v>42466</v>
      </c>
      <c r="E656" s="1" t="s">
        <v>815</v>
      </c>
      <c r="F656" s="2">
        <v>42467</v>
      </c>
      <c r="G656" s="77">
        <v>85.73</v>
      </c>
      <c r="H656" s="77">
        <v>0</v>
      </c>
      <c r="I656" s="77">
        <v>0</v>
      </c>
      <c r="J656" s="2">
        <v>1</v>
      </c>
      <c r="K656" s="78">
        <v>30</v>
      </c>
      <c r="L656" s="2">
        <v>42370</v>
      </c>
      <c r="M656" s="2">
        <v>42735</v>
      </c>
      <c r="N656" s="77">
        <v>0</v>
      </c>
      <c r="P656" s="77">
        <v>0</v>
      </c>
      <c r="Q656" s="78">
        <f t="shared" si="80"/>
        <v>0</v>
      </c>
      <c r="R656" s="3" t="str">
        <f t="shared" si="81"/>
        <v>N</v>
      </c>
      <c r="S656" s="77">
        <f t="shared" si="82"/>
        <v>85.73</v>
      </c>
      <c r="T656" s="78">
        <f t="shared" si="83"/>
        <v>0</v>
      </c>
      <c r="U656" s="77">
        <f t="shared" si="84"/>
        <v>0</v>
      </c>
      <c r="V656" s="77">
        <f t="shared" si="85"/>
        <v>0</v>
      </c>
      <c r="W656" s="78">
        <f t="shared" si="86"/>
        <v>0</v>
      </c>
      <c r="X656" s="77">
        <f t="shared" si="87"/>
        <v>0</v>
      </c>
      <c r="AH656" s="2"/>
      <c r="AQ656" s="2"/>
      <c r="AS656" s="2"/>
      <c r="AT656" s="2"/>
      <c r="BD656" s="1"/>
      <c r="BE656" s="2"/>
      <c r="BF656" s="1"/>
      <c r="BG656" s="2"/>
      <c r="BK656" s="2"/>
      <c r="BM656" s="2"/>
      <c r="BN656" s="2"/>
    </row>
    <row r="657" spans="1:66" ht="12.75">
      <c r="A657" s="3">
        <v>2016</v>
      </c>
      <c r="B657" s="3">
        <v>4638</v>
      </c>
      <c r="C657" s="1" t="s">
        <v>811</v>
      </c>
      <c r="D657" s="2">
        <v>42466</v>
      </c>
      <c r="E657" s="1" t="s">
        <v>816</v>
      </c>
      <c r="F657" s="2">
        <v>42467</v>
      </c>
      <c r="G657" s="77">
        <v>80.5</v>
      </c>
      <c r="H657" s="77">
        <v>0</v>
      </c>
      <c r="I657" s="77">
        <v>0</v>
      </c>
      <c r="J657" s="2">
        <v>1</v>
      </c>
      <c r="K657" s="78">
        <v>30</v>
      </c>
      <c r="L657" s="2">
        <v>42370</v>
      </c>
      <c r="M657" s="2">
        <v>42735</v>
      </c>
      <c r="N657" s="77">
        <v>0</v>
      </c>
      <c r="P657" s="77">
        <v>0</v>
      </c>
      <c r="Q657" s="78">
        <f t="shared" si="80"/>
        <v>0</v>
      </c>
      <c r="R657" s="3" t="str">
        <f t="shared" si="81"/>
        <v>N</v>
      </c>
      <c r="S657" s="77">
        <f t="shared" si="82"/>
        <v>80.5</v>
      </c>
      <c r="T657" s="78">
        <f t="shared" si="83"/>
        <v>0</v>
      </c>
      <c r="U657" s="77">
        <f t="shared" si="84"/>
        <v>0</v>
      </c>
      <c r="V657" s="77">
        <f t="shared" si="85"/>
        <v>0</v>
      </c>
      <c r="W657" s="78">
        <f t="shared" si="86"/>
        <v>0</v>
      </c>
      <c r="X657" s="77">
        <f t="shared" si="87"/>
        <v>0</v>
      </c>
      <c r="AH657" s="2"/>
      <c r="AQ657" s="2"/>
      <c r="AS657" s="2"/>
      <c r="AT657" s="2"/>
      <c r="BD657" s="1"/>
      <c r="BE657" s="2"/>
      <c r="BF657" s="1"/>
      <c r="BG657" s="2"/>
      <c r="BK657" s="2"/>
      <c r="BM657" s="2"/>
      <c r="BN657" s="2"/>
    </row>
    <row r="658" spans="1:66" ht="12.75">
      <c r="A658" s="3">
        <v>2016</v>
      </c>
      <c r="B658" s="3">
        <v>1756</v>
      </c>
      <c r="C658" s="1" t="s">
        <v>811</v>
      </c>
      <c r="D658" s="2">
        <v>42404</v>
      </c>
      <c r="E658" s="1" t="s">
        <v>817</v>
      </c>
      <c r="F658" s="2">
        <v>42408</v>
      </c>
      <c r="G658" s="77">
        <v>210.5</v>
      </c>
      <c r="H658" s="77">
        <v>0</v>
      </c>
      <c r="I658" s="77">
        <v>0</v>
      </c>
      <c r="J658" s="2">
        <v>1</v>
      </c>
      <c r="K658" s="78">
        <v>30</v>
      </c>
      <c r="L658" s="2">
        <v>42370</v>
      </c>
      <c r="M658" s="2">
        <v>42735</v>
      </c>
      <c r="N658" s="77">
        <v>0</v>
      </c>
      <c r="P658" s="77">
        <v>0</v>
      </c>
      <c r="Q658" s="78">
        <f t="shared" si="80"/>
        <v>0</v>
      </c>
      <c r="R658" s="3" t="str">
        <f t="shared" si="81"/>
        <v>N</v>
      </c>
      <c r="S658" s="77">
        <f t="shared" si="82"/>
        <v>210.5</v>
      </c>
      <c r="T658" s="78">
        <f t="shared" si="83"/>
        <v>0</v>
      </c>
      <c r="U658" s="77">
        <f t="shared" si="84"/>
        <v>0</v>
      </c>
      <c r="V658" s="77">
        <f t="shared" si="85"/>
        <v>0</v>
      </c>
      <c r="W658" s="78">
        <f t="shared" si="86"/>
        <v>0</v>
      </c>
      <c r="X658" s="77">
        <f t="shared" si="87"/>
        <v>0</v>
      </c>
      <c r="AH658" s="2"/>
      <c r="AQ658" s="2"/>
      <c r="AS658" s="2"/>
      <c r="AT658" s="2"/>
      <c r="BD658" s="1"/>
      <c r="BE658" s="2"/>
      <c r="BF658" s="1"/>
      <c r="BG658" s="2"/>
      <c r="BK658" s="2"/>
      <c r="BM658" s="2"/>
      <c r="BN658" s="2"/>
    </row>
    <row r="659" spans="1:66" ht="12.75">
      <c r="A659" s="3">
        <v>2016</v>
      </c>
      <c r="B659" s="3">
        <v>1755</v>
      </c>
      <c r="C659" s="1" t="s">
        <v>811</v>
      </c>
      <c r="D659" s="2">
        <v>42404</v>
      </c>
      <c r="E659" s="1" t="s">
        <v>818</v>
      </c>
      <c r="F659" s="2">
        <v>42408</v>
      </c>
      <c r="G659" s="77">
        <v>246.96</v>
      </c>
      <c r="H659" s="77">
        <v>0</v>
      </c>
      <c r="I659" s="77">
        <v>0</v>
      </c>
      <c r="J659" s="2">
        <v>1</v>
      </c>
      <c r="K659" s="78">
        <v>30</v>
      </c>
      <c r="L659" s="2">
        <v>42370</v>
      </c>
      <c r="M659" s="2">
        <v>42735</v>
      </c>
      <c r="N659" s="77">
        <v>0</v>
      </c>
      <c r="P659" s="77">
        <v>0</v>
      </c>
      <c r="Q659" s="78">
        <f t="shared" si="80"/>
        <v>0</v>
      </c>
      <c r="R659" s="3" t="str">
        <f t="shared" si="81"/>
        <v>N</v>
      </c>
      <c r="S659" s="77">
        <f t="shared" si="82"/>
        <v>246.96</v>
      </c>
      <c r="T659" s="78">
        <f t="shared" si="83"/>
        <v>0</v>
      </c>
      <c r="U659" s="77">
        <f t="shared" si="84"/>
        <v>0</v>
      </c>
      <c r="V659" s="77">
        <f t="shared" si="85"/>
        <v>0</v>
      </c>
      <c r="W659" s="78">
        <f t="shared" si="86"/>
        <v>0</v>
      </c>
      <c r="X659" s="77">
        <f t="shared" si="87"/>
        <v>0</v>
      </c>
      <c r="AH659" s="2"/>
      <c r="AQ659" s="2"/>
      <c r="AS659" s="2"/>
      <c r="AT659" s="2"/>
      <c r="BD659" s="1"/>
      <c r="BE659" s="2"/>
      <c r="BF659" s="1"/>
      <c r="BG659" s="2"/>
      <c r="BM659" s="2"/>
      <c r="BN659" s="2"/>
    </row>
    <row r="660" spans="1:66" ht="12.75">
      <c r="A660" s="3">
        <v>2016</v>
      </c>
      <c r="B660" s="3">
        <v>6230</v>
      </c>
      <c r="C660" s="1" t="s">
        <v>811</v>
      </c>
      <c r="D660" s="2">
        <v>42496</v>
      </c>
      <c r="E660" s="1" t="s">
        <v>819</v>
      </c>
      <c r="F660" s="2">
        <v>42502</v>
      </c>
      <c r="G660" s="77">
        <v>106.4</v>
      </c>
      <c r="H660" s="77">
        <v>0</v>
      </c>
      <c r="I660" s="77">
        <v>0</v>
      </c>
      <c r="J660" s="2">
        <v>1</v>
      </c>
      <c r="K660" s="78">
        <v>30</v>
      </c>
      <c r="L660" s="2">
        <v>42370</v>
      </c>
      <c r="M660" s="2">
        <v>42735</v>
      </c>
      <c r="N660" s="77">
        <v>0</v>
      </c>
      <c r="P660" s="77">
        <v>0</v>
      </c>
      <c r="Q660" s="78">
        <f t="shared" si="80"/>
        <v>0</v>
      </c>
      <c r="R660" s="3" t="str">
        <f t="shared" si="81"/>
        <v>N</v>
      </c>
      <c r="S660" s="77">
        <f t="shared" si="82"/>
        <v>106.4</v>
      </c>
      <c r="T660" s="78">
        <f t="shared" si="83"/>
        <v>0</v>
      </c>
      <c r="U660" s="77">
        <f t="shared" si="84"/>
        <v>0</v>
      </c>
      <c r="V660" s="77">
        <f t="shared" si="85"/>
        <v>0</v>
      </c>
      <c r="W660" s="78">
        <f t="shared" si="86"/>
        <v>0</v>
      </c>
      <c r="X660" s="77">
        <f t="shared" si="87"/>
        <v>0</v>
      </c>
      <c r="AH660" s="2"/>
      <c r="AQ660" s="2"/>
      <c r="AS660" s="2"/>
      <c r="AT660" s="2"/>
      <c r="BD660" s="1"/>
      <c r="BE660" s="2"/>
      <c r="BF660" s="1"/>
      <c r="BG660" s="2"/>
      <c r="BM660" s="2"/>
      <c r="BN660" s="2"/>
    </row>
    <row r="661" spans="1:66" ht="12.75">
      <c r="A661" s="3">
        <v>2016</v>
      </c>
      <c r="B661" s="3">
        <v>6229</v>
      </c>
      <c r="C661" s="1" t="s">
        <v>811</v>
      </c>
      <c r="D661" s="2">
        <v>42496</v>
      </c>
      <c r="E661" s="1" t="s">
        <v>820</v>
      </c>
      <c r="F661" s="2">
        <v>42502</v>
      </c>
      <c r="G661" s="77">
        <v>121.5</v>
      </c>
      <c r="H661" s="77">
        <v>0</v>
      </c>
      <c r="I661" s="77">
        <v>0</v>
      </c>
      <c r="J661" s="2">
        <v>1</v>
      </c>
      <c r="K661" s="78">
        <v>30</v>
      </c>
      <c r="L661" s="2">
        <v>42370</v>
      </c>
      <c r="M661" s="2">
        <v>42735</v>
      </c>
      <c r="N661" s="77">
        <v>0</v>
      </c>
      <c r="P661" s="77">
        <v>0</v>
      </c>
      <c r="Q661" s="78">
        <f t="shared" si="80"/>
        <v>0</v>
      </c>
      <c r="R661" s="3" t="str">
        <f t="shared" si="81"/>
        <v>N</v>
      </c>
      <c r="S661" s="77">
        <f t="shared" si="82"/>
        <v>121.5</v>
      </c>
      <c r="T661" s="78">
        <f t="shared" si="83"/>
        <v>0</v>
      </c>
      <c r="U661" s="77">
        <f t="shared" si="84"/>
        <v>0</v>
      </c>
      <c r="V661" s="77">
        <f t="shared" si="85"/>
        <v>0</v>
      </c>
      <c r="W661" s="78">
        <f t="shared" si="86"/>
        <v>0</v>
      </c>
      <c r="X661" s="77">
        <f t="shared" si="87"/>
        <v>0</v>
      </c>
      <c r="AH661" s="2"/>
      <c r="AQ661" s="2"/>
      <c r="AS661" s="2"/>
      <c r="AT661" s="2"/>
      <c r="BD661" s="1"/>
      <c r="BE661" s="2"/>
      <c r="BF661" s="1"/>
      <c r="BG661" s="2"/>
      <c r="BM661" s="2"/>
      <c r="BN661" s="2"/>
    </row>
    <row r="662" spans="1:66" ht="12.75">
      <c r="A662" s="3">
        <v>2016</v>
      </c>
      <c r="B662" s="3">
        <v>6686</v>
      </c>
      <c r="C662" s="1" t="s">
        <v>811</v>
      </c>
      <c r="D662" s="2">
        <v>42507</v>
      </c>
      <c r="E662" s="1" t="s">
        <v>821</v>
      </c>
      <c r="F662" s="2">
        <v>42513</v>
      </c>
      <c r="G662" s="77">
        <v>36.6</v>
      </c>
      <c r="H662" s="77">
        <v>0</v>
      </c>
      <c r="I662" s="77">
        <v>0</v>
      </c>
      <c r="J662" s="2">
        <v>1</v>
      </c>
      <c r="K662" s="78">
        <v>30</v>
      </c>
      <c r="L662" s="2">
        <v>42370</v>
      </c>
      <c r="M662" s="2">
        <v>42735</v>
      </c>
      <c r="N662" s="77">
        <v>0</v>
      </c>
      <c r="P662" s="77">
        <v>0</v>
      </c>
      <c r="Q662" s="78">
        <f t="shared" si="80"/>
        <v>0</v>
      </c>
      <c r="R662" s="3" t="str">
        <f t="shared" si="81"/>
        <v>N</v>
      </c>
      <c r="S662" s="77">
        <f t="shared" si="82"/>
        <v>36.6</v>
      </c>
      <c r="T662" s="78">
        <f t="shared" si="83"/>
        <v>0</v>
      </c>
      <c r="U662" s="77">
        <f t="shared" si="84"/>
        <v>0</v>
      </c>
      <c r="V662" s="77">
        <f t="shared" si="85"/>
        <v>0</v>
      </c>
      <c r="W662" s="78">
        <f t="shared" si="86"/>
        <v>0</v>
      </c>
      <c r="X662" s="77">
        <f t="shared" si="87"/>
        <v>0</v>
      </c>
      <c r="AH662" s="2"/>
      <c r="AQ662" s="2"/>
      <c r="AS662" s="2"/>
      <c r="AT662" s="2"/>
      <c r="BD662" s="1"/>
      <c r="BE662" s="2"/>
      <c r="BF662" s="1"/>
      <c r="BG662" s="2"/>
      <c r="BM662" s="2"/>
      <c r="BN662" s="2"/>
    </row>
    <row r="663" spans="1:66" ht="12.75">
      <c r="A663" s="3">
        <v>2016</v>
      </c>
      <c r="B663" s="3">
        <v>5585</v>
      </c>
      <c r="C663" s="1" t="s">
        <v>811</v>
      </c>
      <c r="D663" s="2">
        <v>42103</v>
      </c>
      <c r="E663" s="1" t="s">
        <v>822</v>
      </c>
      <c r="F663" s="2">
        <v>42108</v>
      </c>
      <c r="G663" s="77">
        <v>139.71</v>
      </c>
      <c r="H663" s="77">
        <v>0</v>
      </c>
      <c r="I663" s="77">
        <v>0</v>
      </c>
      <c r="J663" s="2">
        <v>1</v>
      </c>
      <c r="K663" s="78">
        <v>30</v>
      </c>
      <c r="L663" s="2">
        <v>42370</v>
      </c>
      <c r="M663" s="2">
        <v>42735</v>
      </c>
      <c r="N663" s="77">
        <v>0</v>
      </c>
      <c r="P663" s="77">
        <v>0</v>
      </c>
      <c r="Q663" s="78">
        <f t="shared" si="80"/>
        <v>0</v>
      </c>
      <c r="R663" s="3" t="str">
        <f t="shared" si="81"/>
        <v>N</v>
      </c>
      <c r="S663" s="77">
        <f t="shared" si="82"/>
        <v>139.71</v>
      </c>
      <c r="T663" s="78">
        <f t="shared" si="83"/>
        <v>0</v>
      </c>
      <c r="U663" s="77">
        <f t="shared" si="84"/>
        <v>0</v>
      </c>
      <c r="V663" s="77">
        <f t="shared" si="85"/>
        <v>0</v>
      </c>
      <c r="W663" s="78">
        <f t="shared" si="86"/>
        <v>0</v>
      </c>
      <c r="X663" s="77">
        <f t="shared" si="87"/>
        <v>0</v>
      </c>
      <c r="AH663" s="2"/>
      <c r="AQ663" s="2"/>
      <c r="AS663" s="2"/>
      <c r="AT663" s="2"/>
      <c r="BD663" s="1"/>
      <c r="BE663" s="2"/>
      <c r="BF663" s="1"/>
      <c r="BG663" s="2"/>
      <c r="BM663" s="2"/>
      <c r="BN663" s="2"/>
    </row>
    <row r="664" spans="1:46" ht="12.75">
      <c r="A664" s="3">
        <v>2016</v>
      </c>
      <c r="B664" s="3">
        <v>5583</v>
      </c>
      <c r="C664" s="1" t="s">
        <v>811</v>
      </c>
      <c r="D664" s="2">
        <v>42103</v>
      </c>
      <c r="E664" s="1" t="s">
        <v>823</v>
      </c>
      <c r="F664" s="2">
        <v>42108</v>
      </c>
      <c r="G664" s="77">
        <v>147.86</v>
      </c>
      <c r="H664" s="77">
        <v>0</v>
      </c>
      <c r="I664" s="77">
        <v>0</v>
      </c>
      <c r="J664" s="2">
        <v>1</v>
      </c>
      <c r="K664" s="78">
        <v>30</v>
      </c>
      <c r="L664" s="2">
        <v>42370</v>
      </c>
      <c r="M664" s="2">
        <v>42735</v>
      </c>
      <c r="N664" s="77">
        <v>0</v>
      </c>
      <c r="P664" s="77">
        <v>0</v>
      </c>
      <c r="Q664" s="78">
        <f t="shared" si="80"/>
        <v>0</v>
      </c>
      <c r="R664" s="3" t="str">
        <f t="shared" si="81"/>
        <v>N</v>
      </c>
      <c r="S664" s="77">
        <f t="shared" si="82"/>
        <v>147.86</v>
      </c>
      <c r="T664" s="78">
        <f t="shared" si="83"/>
        <v>0</v>
      </c>
      <c r="U664" s="77">
        <f t="shared" si="84"/>
        <v>0</v>
      </c>
      <c r="V664" s="77">
        <f t="shared" si="85"/>
        <v>0</v>
      </c>
      <c r="W664" s="78">
        <f t="shared" si="86"/>
        <v>0</v>
      </c>
      <c r="X664" s="77">
        <f t="shared" si="87"/>
        <v>0</v>
      </c>
      <c r="AH664" s="2"/>
      <c r="AQ664" s="2"/>
      <c r="AS664" s="2"/>
      <c r="AT664" s="2"/>
    </row>
    <row r="665" spans="1:46" ht="12.75">
      <c r="A665" s="3">
        <v>2016</v>
      </c>
      <c r="B665" s="3">
        <v>7617</v>
      </c>
      <c r="C665" s="1" t="s">
        <v>811</v>
      </c>
      <c r="D665" s="2">
        <v>42530</v>
      </c>
      <c r="E665" s="1" t="s">
        <v>824</v>
      </c>
      <c r="F665" s="2">
        <v>42534</v>
      </c>
      <c r="G665" s="77">
        <v>39.85</v>
      </c>
      <c r="H665" s="77">
        <v>0</v>
      </c>
      <c r="I665" s="77">
        <v>0</v>
      </c>
      <c r="J665" s="2">
        <v>1</v>
      </c>
      <c r="K665" s="78">
        <v>30</v>
      </c>
      <c r="L665" s="2">
        <v>42370</v>
      </c>
      <c r="M665" s="2">
        <v>42735</v>
      </c>
      <c r="N665" s="77">
        <v>0</v>
      </c>
      <c r="P665" s="77">
        <v>0</v>
      </c>
      <c r="Q665" s="78">
        <f t="shared" si="80"/>
        <v>0</v>
      </c>
      <c r="R665" s="3" t="str">
        <f t="shared" si="81"/>
        <v>N</v>
      </c>
      <c r="S665" s="77">
        <f t="shared" si="82"/>
        <v>39.85</v>
      </c>
      <c r="T665" s="78">
        <f t="shared" si="83"/>
        <v>0</v>
      </c>
      <c r="U665" s="77">
        <f t="shared" si="84"/>
        <v>0</v>
      </c>
      <c r="V665" s="77">
        <f t="shared" si="85"/>
        <v>0</v>
      </c>
      <c r="W665" s="78">
        <f t="shared" si="86"/>
        <v>0</v>
      </c>
      <c r="X665" s="77">
        <f t="shared" si="87"/>
        <v>0</v>
      </c>
      <c r="AH665" s="2"/>
      <c r="AQ665" s="2"/>
      <c r="AS665" s="2"/>
      <c r="AT665" s="2"/>
    </row>
    <row r="666" spans="1:46" ht="12.75">
      <c r="A666" s="3">
        <v>2016</v>
      </c>
      <c r="B666" s="3">
        <v>7618</v>
      </c>
      <c r="C666" s="1" t="s">
        <v>811</v>
      </c>
      <c r="D666" s="2">
        <v>42530</v>
      </c>
      <c r="E666" s="1" t="s">
        <v>825</v>
      </c>
      <c r="F666" s="2">
        <v>42534</v>
      </c>
      <c r="G666" s="77">
        <v>45.48</v>
      </c>
      <c r="H666" s="77">
        <v>0</v>
      </c>
      <c r="I666" s="77">
        <v>0</v>
      </c>
      <c r="J666" s="2">
        <v>1</v>
      </c>
      <c r="K666" s="78">
        <v>30</v>
      </c>
      <c r="L666" s="2">
        <v>42370</v>
      </c>
      <c r="M666" s="2">
        <v>42735</v>
      </c>
      <c r="N666" s="77">
        <v>0</v>
      </c>
      <c r="P666" s="77">
        <v>0</v>
      </c>
      <c r="Q666" s="78">
        <f t="shared" si="80"/>
        <v>0</v>
      </c>
      <c r="R666" s="3" t="str">
        <f t="shared" si="81"/>
        <v>N</v>
      </c>
      <c r="S666" s="77">
        <f t="shared" si="82"/>
        <v>45.48</v>
      </c>
      <c r="T666" s="78">
        <f t="shared" si="83"/>
        <v>0</v>
      </c>
      <c r="U666" s="77">
        <f t="shared" si="84"/>
        <v>0</v>
      </c>
      <c r="V666" s="77">
        <f t="shared" si="85"/>
        <v>0</v>
      </c>
      <c r="W666" s="78">
        <f t="shared" si="86"/>
        <v>0</v>
      </c>
      <c r="X666" s="77">
        <f t="shared" si="87"/>
        <v>0</v>
      </c>
      <c r="AH666" s="2"/>
      <c r="AQ666" s="2"/>
      <c r="AS666" s="2"/>
      <c r="AT666" s="2"/>
    </row>
    <row r="667" spans="1:46" ht="12.75">
      <c r="A667" s="3">
        <v>2016</v>
      </c>
      <c r="B667" s="3">
        <v>8163</v>
      </c>
      <c r="C667" s="1" t="s">
        <v>811</v>
      </c>
      <c r="D667" s="2">
        <v>42542</v>
      </c>
      <c r="E667" s="1" t="s">
        <v>826</v>
      </c>
      <c r="F667" s="2">
        <v>42544</v>
      </c>
      <c r="G667" s="77">
        <v>264.4</v>
      </c>
      <c r="H667" s="77">
        <v>0</v>
      </c>
      <c r="I667" s="77">
        <v>0</v>
      </c>
      <c r="J667" s="2">
        <v>1</v>
      </c>
      <c r="K667" s="78">
        <v>30</v>
      </c>
      <c r="L667" s="2">
        <v>42370</v>
      </c>
      <c r="M667" s="2">
        <v>42735</v>
      </c>
      <c r="N667" s="77">
        <v>0</v>
      </c>
      <c r="P667" s="77">
        <v>0</v>
      </c>
      <c r="Q667" s="78">
        <f t="shared" si="80"/>
        <v>0</v>
      </c>
      <c r="R667" s="3" t="str">
        <f t="shared" si="81"/>
        <v>N</v>
      </c>
      <c r="S667" s="77">
        <f t="shared" si="82"/>
        <v>264.4</v>
      </c>
      <c r="T667" s="78">
        <f t="shared" si="83"/>
        <v>0</v>
      </c>
      <c r="U667" s="77">
        <f t="shared" si="84"/>
        <v>0</v>
      </c>
      <c r="V667" s="77">
        <f t="shared" si="85"/>
        <v>0</v>
      </c>
      <c r="W667" s="78">
        <f t="shared" si="86"/>
        <v>0</v>
      </c>
      <c r="X667" s="77">
        <f t="shared" si="87"/>
        <v>0</v>
      </c>
      <c r="AH667" s="2"/>
      <c r="AQ667" s="2"/>
      <c r="AS667" s="2"/>
      <c r="AT667" s="2"/>
    </row>
    <row r="668" spans="1:46" ht="12.75">
      <c r="A668" s="3">
        <v>2016</v>
      </c>
      <c r="B668" s="3">
        <v>9160</v>
      </c>
      <c r="C668" s="1" t="s">
        <v>811</v>
      </c>
      <c r="D668" s="2">
        <v>42563</v>
      </c>
      <c r="E668" s="1" t="s">
        <v>827</v>
      </c>
      <c r="F668" s="2">
        <v>42563</v>
      </c>
      <c r="G668" s="77">
        <v>13.55</v>
      </c>
      <c r="H668" s="77">
        <v>0</v>
      </c>
      <c r="I668" s="77">
        <v>0</v>
      </c>
      <c r="J668" s="2">
        <v>1</v>
      </c>
      <c r="K668" s="78">
        <v>30</v>
      </c>
      <c r="L668" s="2">
        <v>42370</v>
      </c>
      <c r="M668" s="2">
        <v>42735</v>
      </c>
      <c r="N668" s="77">
        <v>0</v>
      </c>
      <c r="P668" s="77">
        <v>0</v>
      </c>
      <c r="Q668" s="78">
        <f t="shared" si="80"/>
        <v>0</v>
      </c>
      <c r="R668" s="3" t="str">
        <f t="shared" si="81"/>
        <v>N</v>
      </c>
      <c r="S668" s="77">
        <f t="shared" si="82"/>
        <v>13.55</v>
      </c>
      <c r="T668" s="78">
        <f t="shared" si="83"/>
        <v>0</v>
      </c>
      <c r="U668" s="77">
        <f t="shared" si="84"/>
        <v>0</v>
      </c>
      <c r="V668" s="77">
        <f t="shared" si="85"/>
        <v>0</v>
      </c>
      <c r="W668" s="78">
        <f t="shared" si="86"/>
        <v>0</v>
      </c>
      <c r="X668" s="77">
        <f t="shared" si="87"/>
        <v>0</v>
      </c>
      <c r="AH668" s="2"/>
      <c r="AQ668" s="2"/>
      <c r="AS668" s="2"/>
      <c r="AT668" s="2"/>
    </row>
    <row r="669" spans="1:46" ht="12.75">
      <c r="A669" s="3">
        <v>2016</v>
      </c>
      <c r="B669" s="3">
        <v>9159</v>
      </c>
      <c r="C669" s="1" t="s">
        <v>811</v>
      </c>
      <c r="D669" s="2">
        <v>42563</v>
      </c>
      <c r="E669" s="1" t="s">
        <v>828</v>
      </c>
      <c r="F669" s="2">
        <v>42563</v>
      </c>
      <c r="G669" s="77">
        <v>15.96</v>
      </c>
      <c r="H669" s="77">
        <v>0</v>
      </c>
      <c r="I669" s="77">
        <v>0</v>
      </c>
      <c r="J669" s="2">
        <v>1</v>
      </c>
      <c r="K669" s="78">
        <v>30</v>
      </c>
      <c r="L669" s="2">
        <v>42370</v>
      </c>
      <c r="M669" s="2">
        <v>42735</v>
      </c>
      <c r="N669" s="77">
        <v>0</v>
      </c>
      <c r="P669" s="77">
        <v>0</v>
      </c>
      <c r="Q669" s="78">
        <f t="shared" si="80"/>
        <v>0</v>
      </c>
      <c r="R669" s="3" t="str">
        <f t="shared" si="81"/>
        <v>N</v>
      </c>
      <c r="S669" s="77">
        <f t="shared" si="82"/>
        <v>15.96</v>
      </c>
      <c r="T669" s="78">
        <f t="shared" si="83"/>
        <v>0</v>
      </c>
      <c r="U669" s="77">
        <f t="shared" si="84"/>
        <v>0</v>
      </c>
      <c r="V669" s="77">
        <f t="shared" si="85"/>
        <v>0</v>
      </c>
      <c r="W669" s="78">
        <f t="shared" si="86"/>
        <v>0</v>
      </c>
      <c r="X669" s="77">
        <f t="shared" si="87"/>
        <v>0</v>
      </c>
      <c r="AH669" s="2"/>
      <c r="AQ669" s="2"/>
      <c r="AS669" s="2"/>
      <c r="AT669" s="2"/>
    </row>
    <row r="670" spans="1:46" ht="12.75">
      <c r="A670" s="3">
        <v>2016</v>
      </c>
      <c r="B670" s="3">
        <v>10517</v>
      </c>
      <c r="C670" s="1" t="s">
        <v>811</v>
      </c>
      <c r="D670" s="2">
        <v>42590</v>
      </c>
      <c r="E670" s="1" t="s">
        <v>829</v>
      </c>
      <c r="F670" s="2">
        <v>42591</v>
      </c>
      <c r="G670" s="77">
        <v>7.64</v>
      </c>
      <c r="H670" s="77">
        <v>0</v>
      </c>
      <c r="I670" s="77">
        <v>0</v>
      </c>
      <c r="J670" s="2">
        <v>1</v>
      </c>
      <c r="K670" s="78">
        <v>30</v>
      </c>
      <c r="L670" s="2">
        <v>42370</v>
      </c>
      <c r="M670" s="2">
        <v>42735</v>
      </c>
      <c r="N670" s="77">
        <v>0</v>
      </c>
      <c r="P670" s="77">
        <v>0</v>
      </c>
      <c r="Q670" s="78">
        <f t="shared" si="80"/>
        <v>0</v>
      </c>
      <c r="R670" s="3" t="str">
        <f t="shared" si="81"/>
        <v>N</v>
      </c>
      <c r="S670" s="77">
        <f t="shared" si="82"/>
        <v>7.64</v>
      </c>
      <c r="T670" s="78">
        <f t="shared" si="83"/>
        <v>0</v>
      </c>
      <c r="U670" s="77">
        <f t="shared" si="84"/>
        <v>0</v>
      </c>
      <c r="V670" s="77">
        <f t="shared" si="85"/>
        <v>0</v>
      </c>
      <c r="W670" s="78">
        <f t="shared" si="86"/>
        <v>0</v>
      </c>
      <c r="X670" s="77">
        <f t="shared" si="87"/>
        <v>0</v>
      </c>
      <c r="AH670" s="2"/>
      <c r="AQ670" s="2"/>
      <c r="AS670" s="2"/>
      <c r="AT670" s="2"/>
    </row>
    <row r="671" spans="1:46" ht="12.75">
      <c r="A671" s="3">
        <v>2016</v>
      </c>
      <c r="B671" s="3">
        <v>10518</v>
      </c>
      <c r="C671" s="1" t="s">
        <v>811</v>
      </c>
      <c r="D671" s="2">
        <v>42590</v>
      </c>
      <c r="E671" s="1" t="s">
        <v>830</v>
      </c>
      <c r="F671" s="2">
        <v>42591</v>
      </c>
      <c r="G671" s="77">
        <v>8.81</v>
      </c>
      <c r="H671" s="77">
        <v>0</v>
      </c>
      <c r="I671" s="77">
        <v>0</v>
      </c>
      <c r="J671" s="2">
        <v>1</v>
      </c>
      <c r="K671" s="78">
        <v>30</v>
      </c>
      <c r="L671" s="2">
        <v>42370</v>
      </c>
      <c r="M671" s="2">
        <v>42735</v>
      </c>
      <c r="N671" s="77">
        <v>0</v>
      </c>
      <c r="P671" s="77">
        <v>0</v>
      </c>
      <c r="Q671" s="78">
        <f t="shared" si="80"/>
        <v>0</v>
      </c>
      <c r="R671" s="3" t="str">
        <f t="shared" si="81"/>
        <v>N</v>
      </c>
      <c r="S671" s="77">
        <f t="shared" si="82"/>
        <v>8.81</v>
      </c>
      <c r="T671" s="78">
        <f t="shared" si="83"/>
        <v>0</v>
      </c>
      <c r="U671" s="77">
        <f t="shared" si="84"/>
        <v>0</v>
      </c>
      <c r="V671" s="77">
        <f t="shared" si="85"/>
        <v>0</v>
      </c>
      <c r="W671" s="78">
        <f t="shared" si="86"/>
        <v>0</v>
      </c>
      <c r="X671" s="77">
        <f t="shared" si="87"/>
        <v>0</v>
      </c>
      <c r="AH671" s="2"/>
      <c r="AQ671" s="2"/>
      <c r="AS671" s="2"/>
      <c r="AT671" s="2"/>
    </row>
    <row r="672" spans="1:46" ht="12.75">
      <c r="A672" s="3">
        <v>2016</v>
      </c>
      <c r="B672" s="3">
        <v>2809</v>
      </c>
      <c r="C672" s="1" t="s">
        <v>811</v>
      </c>
      <c r="D672" s="2">
        <v>42423</v>
      </c>
      <c r="E672" s="1" t="s">
        <v>831</v>
      </c>
      <c r="F672" s="2">
        <v>42429</v>
      </c>
      <c r="G672" s="77">
        <v>1795.32</v>
      </c>
      <c r="H672" s="77">
        <v>0</v>
      </c>
      <c r="I672" s="77">
        <v>0</v>
      </c>
      <c r="J672" s="2">
        <v>1</v>
      </c>
      <c r="K672" s="78">
        <v>30</v>
      </c>
      <c r="L672" s="2">
        <v>42370</v>
      </c>
      <c r="M672" s="2">
        <v>42735</v>
      </c>
      <c r="N672" s="77">
        <v>0</v>
      </c>
      <c r="P672" s="77">
        <v>0</v>
      </c>
      <c r="Q672" s="78">
        <f t="shared" si="80"/>
        <v>0</v>
      </c>
      <c r="R672" s="3" t="str">
        <f t="shared" si="81"/>
        <v>N</v>
      </c>
      <c r="S672" s="77">
        <f t="shared" si="82"/>
        <v>1795.32</v>
      </c>
      <c r="T672" s="78">
        <f t="shared" si="83"/>
        <v>0</v>
      </c>
      <c r="U672" s="77">
        <f t="shared" si="84"/>
        <v>0</v>
      </c>
      <c r="V672" s="77">
        <f t="shared" si="85"/>
        <v>0</v>
      </c>
      <c r="W672" s="78">
        <f t="shared" si="86"/>
        <v>0</v>
      </c>
      <c r="X672" s="77">
        <f t="shared" si="87"/>
        <v>0</v>
      </c>
      <c r="AH672" s="2"/>
      <c r="AQ672" s="2"/>
      <c r="AS672" s="2"/>
      <c r="AT672" s="2"/>
    </row>
    <row r="673" spans="1:46" ht="12.75">
      <c r="A673" s="3">
        <v>2016</v>
      </c>
      <c r="B673" s="3">
        <v>2803</v>
      </c>
      <c r="C673" s="1" t="s">
        <v>811</v>
      </c>
      <c r="D673" s="2">
        <v>42423</v>
      </c>
      <c r="E673" s="1" t="s">
        <v>832</v>
      </c>
      <c r="F673" s="2">
        <v>42429</v>
      </c>
      <c r="G673" s="77">
        <v>1802.18</v>
      </c>
      <c r="H673" s="77">
        <v>0</v>
      </c>
      <c r="I673" s="77">
        <v>0</v>
      </c>
      <c r="J673" s="2">
        <v>1</v>
      </c>
      <c r="K673" s="78">
        <v>30</v>
      </c>
      <c r="L673" s="2">
        <v>42370</v>
      </c>
      <c r="M673" s="2">
        <v>42735</v>
      </c>
      <c r="N673" s="77">
        <v>0</v>
      </c>
      <c r="P673" s="77">
        <v>0</v>
      </c>
      <c r="Q673" s="78">
        <f t="shared" si="80"/>
        <v>0</v>
      </c>
      <c r="R673" s="3" t="str">
        <f t="shared" si="81"/>
        <v>N</v>
      </c>
      <c r="S673" s="77">
        <f t="shared" si="82"/>
        <v>1802.18</v>
      </c>
      <c r="T673" s="78">
        <f t="shared" si="83"/>
        <v>0</v>
      </c>
      <c r="U673" s="77">
        <f t="shared" si="84"/>
        <v>0</v>
      </c>
      <c r="V673" s="77">
        <f t="shared" si="85"/>
        <v>0</v>
      </c>
      <c r="W673" s="78">
        <f t="shared" si="86"/>
        <v>0</v>
      </c>
      <c r="X673" s="77">
        <f t="shared" si="87"/>
        <v>0</v>
      </c>
      <c r="AH673" s="2"/>
      <c r="AQ673" s="2"/>
      <c r="AS673" s="2"/>
      <c r="AT673" s="2"/>
    </row>
    <row r="674" spans="1:46" ht="12.75">
      <c r="A674" s="3">
        <v>2016</v>
      </c>
      <c r="B674" s="3">
        <v>11669</v>
      </c>
      <c r="C674" s="1" t="s">
        <v>811</v>
      </c>
      <c r="D674" s="2">
        <v>42614</v>
      </c>
      <c r="E674" s="1" t="s">
        <v>833</v>
      </c>
      <c r="F674" s="2">
        <v>42618</v>
      </c>
      <c r="G674" s="77">
        <v>64.46</v>
      </c>
      <c r="H674" s="77">
        <v>0</v>
      </c>
      <c r="I674" s="77">
        <v>0</v>
      </c>
      <c r="J674" s="2">
        <v>1</v>
      </c>
      <c r="K674" s="78">
        <v>30</v>
      </c>
      <c r="L674" s="2">
        <v>42370</v>
      </c>
      <c r="M674" s="2">
        <v>42735</v>
      </c>
      <c r="N674" s="77">
        <v>0</v>
      </c>
      <c r="P674" s="77">
        <v>0</v>
      </c>
      <c r="Q674" s="78">
        <f t="shared" si="80"/>
        <v>0</v>
      </c>
      <c r="R674" s="3" t="str">
        <f t="shared" si="81"/>
        <v>N</v>
      </c>
      <c r="S674" s="77">
        <f t="shared" si="82"/>
        <v>64.46</v>
      </c>
      <c r="T674" s="78">
        <f t="shared" si="83"/>
        <v>0</v>
      </c>
      <c r="U674" s="77">
        <f t="shared" si="84"/>
        <v>0</v>
      </c>
      <c r="V674" s="77">
        <f t="shared" si="85"/>
        <v>0</v>
      </c>
      <c r="W674" s="78">
        <f t="shared" si="86"/>
        <v>0</v>
      </c>
      <c r="X674" s="77">
        <f t="shared" si="87"/>
        <v>0</v>
      </c>
      <c r="AH674" s="2"/>
      <c r="AQ674" s="2"/>
      <c r="AS674" s="2"/>
      <c r="AT674" s="2"/>
    </row>
    <row r="675" spans="1:46" ht="12.75">
      <c r="A675" s="3">
        <v>2016</v>
      </c>
      <c r="B675" s="3">
        <v>11668</v>
      </c>
      <c r="C675" s="1" t="s">
        <v>811</v>
      </c>
      <c r="D675" s="2">
        <v>42614</v>
      </c>
      <c r="E675" s="1" t="s">
        <v>834</v>
      </c>
      <c r="F675" s="2">
        <v>42618</v>
      </c>
      <c r="G675" s="77">
        <v>64.49</v>
      </c>
      <c r="H675" s="77">
        <v>0</v>
      </c>
      <c r="I675" s="77">
        <v>0</v>
      </c>
      <c r="J675" s="2">
        <v>1</v>
      </c>
      <c r="K675" s="78">
        <v>30</v>
      </c>
      <c r="L675" s="2">
        <v>42370</v>
      </c>
      <c r="M675" s="2">
        <v>42735</v>
      </c>
      <c r="N675" s="77">
        <v>0</v>
      </c>
      <c r="P675" s="77">
        <v>0</v>
      </c>
      <c r="Q675" s="78">
        <f t="shared" si="80"/>
        <v>0</v>
      </c>
      <c r="R675" s="3" t="str">
        <f t="shared" si="81"/>
        <v>N</v>
      </c>
      <c r="S675" s="77">
        <f t="shared" si="82"/>
        <v>64.49</v>
      </c>
      <c r="T675" s="78">
        <f t="shared" si="83"/>
        <v>0</v>
      </c>
      <c r="U675" s="77">
        <f t="shared" si="84"/>
        <v>0</v>
      </c>
      <c r="V675" s="77">
        <f t="shared" si="85"/>
        <v>0</v>
      </c>
      <c r="W675" s="78">
        <f t="shared" si="86"/>
        <v>0</v>
      </c>
      <c r="X675" s="77">
        <f t="shared" si="87"/>
        <v>0</v>
      </c>
      <c r="AH675" s="2"/>
      <c r="AQ675" s="2"/>
      <c r="AS675" s="2"/>
      <c r="AT675" s="2"/>
    </row>
    <row r="676" spans="1:46" ht="12.75">
      <c r="A676" s="3">
        <v>2016</v>
      </c>
      <c r="B676" s="3">
        <v>15821</v>
      </c>
      <c r="C676" s="1" t="s">
        <v>811</v>
      </c>
      <c r="D676" s="2">
        <v>42312</v>
      </c>
      <c r="E676" s="1" t="s">
        <v>835</v>
      </c>
      <c r="F676" s="2">
        <v>42314</v>
      </c>
      <c r="G676" s="77">
        <v>221.02</v>
      </c>
      <c r="H676" s="77">
        <v>0</v>
      </c>
      <c r="I676" s="77">
        <v>0</v>
      </c>
      <c r="J676" s="2">
        <v>1</v>
      </c>
      <c r="K676" s="78">
        <v>30</v>
      </c>
      <c r="L676" s="2">
        <v>42370</v>
      </c>
      <c r="M676" s="2">
        <v>42735</v>
      </c>
      <c r="N676" s="77">
        <v>0</v>
      </c>
      <c r="P676" s="77">
        <v>0</v>
      </c>
      <c r="Q676" s="78">
        <f t="shared" si="80"/>
        <v>0</v>
      </c>
      <c r="R676" s="3" t="str">
        <f t="shared" si="81"/>
        <v>N</v>
      </c>
      <c r="S676" s="77">
        <f t="shared" si="82"/>
        <v>221.02</v>
      </c>
      <c r="T676" s="78">
        <f t="shared" si="83"/>
        <v>0</v>
      </c>
      <c r="U676" s="77">
        <f t="shared" si="84"/>
        <v>0</v>
      </c>
      <c r="V676" s="77">
        <f t="shared" si="85"/>
        <v>0</v>
      </c>
      <c r="W676" s="78">
        <f t="shared" si="86"/>
        <v>0</v>
      </c>
      <c r="X676" s="77">
        <f t="shared" si="87"/>
        <v>0</v>
      </c>
      <c r="AH676" s="2"/>
      <c r="AQ676" s="2"/>
      <c r="AS676" s="2"/>
      <c r="AT676" s="2"/>
    </row>
    <row r="677" spans="1:46" ht="12.75">
      <c r="A677" s="3">
        <v>2016</v>
      </c>
      <c r="B677" s="3">
        <v>15820</v>
      </c>
      <c r="C677" s="1" t="s">
        <v>811</v>
      </c>
      <c r="D677" s="2">
        <v>42312</v>
      </c>
      <c r="E677" s="1" t="s">
        <v>836</v>
      </c>
      <c r="F677" s="2">
        <v>42314</v>
      </c>
      <c r="G677" s="77">
        <v>234.9</v>
      </c>
      <c r="H677" s="77">
        <v>0</v>
      </c>
      <c r="I677" s="77">
        <v>0</v>
      </c>
      <c r="J677" s="2">
        <v>1</v>
      </c>
      <c r="K677" s="78">
        <v>30</v>
      </c>
      <c r="L677" s="2">
        <v>42370</v>
      </c>
      <c r="M677" s="2">
        <v>42735</v>
      </c>
      <c r="N677" s="77">
        <v>0</v>
      </c>
      <c r="P677" s="77">
        <v>0</v>
      </c>
      <c r="Q677" s="78">
        <f t="shared" si="80"/>
        <v>0</v>
      </c>
      <c r="R677" s="3" t="str">
        <f t="shared" si="81"/>
        <v>N</v>
      </c>
      <c r="S677" s="77">
        <f t="shared" si="82"/>
        <v>234.9</v>
      </c>
      <c r="T677" s="78">
        <f t="shared" si="83"/>
        <v>0</v>
      </c>
      <c r="U677" s="77">
        <f t="shared" si="84"/>
        <v>0</v>
      </c>
      <c r="V677" s="77">
        <f t="shared" si="85"/>
        <v>0</v>
      </c>
      <c r="W677" s="78">
        <f t="shared" si="86"/>
        <v>0</v>
      </c>
      <c r="X677" s="77">
        <f t="shared" si="87"/>
        <v>0</v>
      </c>
      <c r="AH677" s="2"/>
      <c r="AQ677" s="2"/>
      <c r="AS677" s="2"/>
      <c r="AT677" s="2"/>
    </row>
    <row r="678" spans="1:46" ht="12.75">
      <c r="A678" s="3">
        <v>2016</v>
      </c>
      <c r="B678" s="3">
        <v>12549</v>
      </c>
      <c r="C678" s="1" t="s">
        <v>811</v>
      </c>
      <c r="D678" s="2">
        <v>42634</v>
      </c>
      <c r="E678" s="1" t="s">
        <v>837</v>
      </c>
      <c r="F678" s="2">
        <v>42635</v>
      </c>
      <c r="G678" s="77">
        <v>138.25</v>
      </c>
      <c r="H678" s="77">
        <v>0</v>
      </c>
      <c r="I678" s="77">
        <v>0</v>
      </c>
      <c r="J678" s="2">
        <v>1</v>
      </c>
      <c r="K678" s="78">
        <v>30</v>
      </c>
      <c r="L678" s="2">
        <v>42370</v>
      </c>
      <c r="M678" s="2">
        <v>42735</v>
      </c>
      <c r="N678" s="77">
        <v>0</v>
      </c>
      <c r="P678" s="77">
        <v>0</v>
      </c>
      <c r="Q678" s="78">
        <f t="shared" si="80"/>
        <v>0</v>
      </c>
      <c r="R678" s="3" t="str">
        <f t="shared" si="81"/>
        <v>N</v>
      </c>
      <c r="S678" s="77">
        <f t="shared" si="82"/>
        <v>138.25</v>
      </c>
      <c r="T678" s="78">
        <f t="shared" si="83"/>
        <v>0</v>
      </c>
      <c r="U678" s="77">
        <f t="shared" si="84"/>
        <v>0</v>
      </c>
      <c r="V678" s="77">
        <f t="shared" si="85"/>
        <v>0</v>
      </c>
      <c r="W678" s="78">
        <f t="shared" si="86"/>
        <v>0</v>
      </c>
      <c r="X678" s="77">
        <f t="shared" si="87"/>
        <v>0</v>
      </c>
      <c r="AH678" s="2"/>
      <c r="AQ678" s="2"/>
      <c r="AS678" s="2"/>
      <c r="AT678" s="2"/>
    </row>
    <row r="679" spans="1:46" ht="12.75">
      <c r="A679" s="3">
        <v>2016</v>
      </c>
      <c r="B679" s="3">
        <v>12565</v>
      </c>
      <c r="C679" s="1" t="s">
        <v>811</v>
      </c>
      <c r="D679" s="2">
        <v>42634</v>
      </c>
      <c r="E679" s="1" t="s">
        <v>838</v>
      </c>
      <c r="F679" s="2">
        <v>42635</v>
      </c>
      <c r="G679" s="77">
        <v>138.47</v>
      </c>
      <c r="H679" s="77">
        <v>0</v>
      </c>
      <c r="I679" s="77">
        <v>0</v>
      </c>
      <c r="J679" s="2">
        <v>1</v>
      </c>
      <c r="K679" s="78">
        <v>30</v>
      </c>
      <c r="L679" s="2">
        <v>42370</v>
      </c>
      <c r="M679" s="2">
        <v>42735</v>
      </c>
      <c r="N679" s="77">
        <v>0</v>
      </c>
      <c r="P679" s="77">
        <v>0</v>
      </c>
      <c r="Q679" s="78">
        <f t="shared" si="80"/>
        <v>0</v>
      </c>
      <c r="R679" s="3" t="str">
        <f t="shared" si="81"/>
        <v>N</v>
      </c>
      <c r="S679" s="77">
        <f t="shared" si="82"/>
        <v>138.47</v>
      </c>
      <c r="T679" s="78">
        <f t="shared" si="83"/>
        <v>0</v>
      </c>
      <c r="U679" s="77">
        <f t="shared" si="84"/>
        <v>0</v>
      </c>
      <c r="V679" s="77">
        <f t="shared" si="85"/>
        <v>0</v>
      </c>
      <c r="W679" s="78">
        <f t="shared" si="86"/>
        <v>0</v>
      </c>
      <c r="X679" s="77">
        <f t="shared" si="87"/>
        <v>0</v>
      </c>
      <c r="AH679" s="2"/>
      <c r="AQ679" s="2"/>
      <c r="AS679" s="2"/>
      <c r="AT679" s="2"/>
    </row>
    <row r="680" spans="1:46" ht="12.75">
      <c r="A680" s="3">
        <v>2016</v>
      </c>
      <c r="B680" s="3">
        <v>17665</v>
      </c>
      <c r="C680" s="1" t="s">
        <v>811</v>
      </c>
      <c r="D680" s="2">
        <v>42342</v>
      </c>
      <c r="E680" s="1" t="s">
        <v>839</v>
      </c>
      <c r="F680" s="2">
        <v>42352</v>
      </c>
      <c r="G680" s="77">
        <v>225.47</v>
      </c>
      <c r="H680" s="77">
        <v>0</v>
      </c>
      <c r="I680" s="77">
        <v>0</v>
      </c>
      <c r="J680" s="2">
        <v>1</v>
      </c>
      <c r="K680" s="78">
        <v>30</v>
      </c>
      <c r="L680" s="2">
        <v>42370</v>
      </c>
      <c r="M680" s="2">
        <v>42735</v>
      </c>
      <c r="N680" s="77">
        <v>0</v>
      </c>
      <c r="P680" s="77">
        <v>0</v>
      </c>
      <c r="Q680" s="78">
        <f t="shared" si="80"/>
        <v>0</v>
      </c>
      <c r="R680" s="3" t="str">
        <f t="shared" si="81"/>
        <v>N</v>
      </c>
      <c r="S680" s="77">
        <f t="shared" si="82"/>
        <v>225.47</v>
      </c>
      <c r="T680" s="78">
        <f t="shared" si="83"/>
        <v>0</v>
      </c>
      <c r="U680" s="77">
        <f t="shared" si="84"/>
        <v>0</v>
      </c>
      <c r="V680" s="77">
        <f t="shared" si="85"/>
        <v>0</v>
      </c>
      <c r="W680" s="78">
        <f t="shared" si="86"/>
        <v>0</v>
      </c>
      <c r="X680" s="77">
        <f t="shared" si="87"/>
        <v>0</v>
      </c>
      <c r="AH680" s="2"/>
      <c r="AQ680" s="2"/>
      <c r="AS680" s="2"/>
      <c r="AT680" s="2"/>
    </row>
    <row r="681" spans="1:46" ht="12.75">
      <c r="A681" s="3">
        <v>2016</v>
      </c>
      <c r="B681" s="3">
        <v>17664</v>
      </c>
      <c r="C681" s="1" t="s">
        <v>811</v>
      </c>
      <c r="D681" s="2">
        <v>42342</v>
      </c>
      <c r="E681" s="1" t="s">
        <v>840</v>
      </c>
      <c r="F681" s="2">
        <v>42352</v>
      </c>
      <c r="G681" s="77">
        <v>241.46</v>
      </c>
      <c r="H681" s="77">
        <v>0</v>
      </c>
      <c r="I681" s="77">
        <v>0</v>
      </c>
      <c r="J681" s="2">
        <v>1</v>
      </c>
      <c r="K681" s="78">
        <v>30</v>
      </c>
      <c r="L681" s="2">
        <v>42370</v>
      </c>
      <c r="M681" s="2">
        <v>42735</v>
      </c>
      <c r="N681" s="77">
        <v>0</v>
      </c>
      <c r="P681" s="77">
        <v>0</v>
      </c>
      <c r="Q681" s="78">
        <f t="shared" si="80"/>
        <v>0</v>
      </c>
      <c r="R681" s="3" t="str">
        <f t="shared" si="81"/>
        <v>N</v>
      </c>
      <c r="S681" s="77">
        <f t="shared" si="82"/>
        <v>241.46</v>
      </c>
      <c r="T681" s="78">
        <f t="shared" si="83"/>
        <v>0</v>
      </c>
      <c r="U681" s="77">
        <f t="shared" si="84"/>
        <v>0</v>
      </c>
      <c r="V681" s="77">
        <f t="shared" si="85"/>
        <v>0</v>
      </c>
      <c r="W681" s="78">
        <f t="shared" si="86"/>
        <v>0</v>
      </c>
      <c r="X681" s="77">
        <f t="shared" si="87"/>
        <v>0</v>
      </c>
      <c r="AH681" s="2"/>
      <c r="AQ681" s="2"/>
      <c r="AS681" s="2"/>
      <c r="AT681" s="2"/>
    </row>
    <row r="682" spans="1:46" ht="12.75">
      <c r="A682" s="3">
        <v>2016</v>
      </c>
      <c r="B682" s="3">
        <v>618</v>
      </c>
      <c r="C682" s="1" t="s">
        <v>811</v>
      </c>
      <c r="D682" s="2">
        <v>42381</v>
      </c>
      <c r="E682" s="1" t="s">
        <v>841</v>
      </c>
      <c r="F682" s="2">
        <v>42384</v>
      </c>
      <c r="G682" s="77">
        <v>214.1</v>
      </c>
      <c r="H682" s="77">
        <v>0</v>
      </c>
      <c r="I682" s="77">
        <v>0</v>
      </c>
      <c r="J682" s="2">
        <v>1</v>
      </c>
      <c r="K682" s="78">
        <v>30</v>
      </c>
      <c r="L682" s="2">
        <v>42370</v>
      </c>
      <c r="M682" s="2">
        <v>42735</v>
      </c>
      <c r="N682" s="77">
        <v>0</v>
      </c>
      <c r="P682" s="77">
        <v>0</v>
      </c>
      <c r="Q682" s="78">
        <f t="shared" si="80"/>
        <v>0</v>
      </c>
      <c r="R682" s="3" t="str">
        <f t="shared" si="81"/>
        <v>N</v>
      </c>
      <c r="S682" s="77">
        <f t="shared" si="82"/>
        <v>214.1</v>
      </c>
      <c r="T682" s="78">
        <f t="shared" si="83"/>
        <v>0</v>
      </c>
      <c r="U682" s="77">
        <f t="shared" si="84"/>
        <v>0</v>
      </c>
      <c r="V682" s="77">
        <f t="shared" si="85"/>
        <v>0</v>
      </c>
      <c r="W682" s="78">
        <f t="shared" si="86"/>
        <v>0</v>
      </c>
      <c r="X682" s="77">
        <f t="shared" si="87"/>
        <v>0</v>
      </c>
      <c r="AH682" s="2"/>
      <c r="AQ682" s="2"/>
      <c r="AS682" s="2"/>
      <c r="AT682" s="2"/>
    </row>
    <row r="683" spans="1:46" ht="12.75">
      <c r="A683" s="3">
        <v>2016</v>
      </c>
      <c r="B683" s="3">
        <v>606</v>
      </c>
      <c r="C683" s="1" t="s">
        <v>811</v>
      </c>
      <c r="D683" s="2">
        <v>42381</v>
      </c>
      <c r="E683" s="1" t="s">
        <v>842</v>
      </c>
      <c r="F683" s="2">
        <v>42384</v>
      </c>
      <c r="G683" s="77">
        <v>250</v>
      </c>
      <c r="H683" s="77">
        <v>0</v>
      </c>
      <c r="I683" s="77">
        <v>0</v>
      </c>
      <c r="J683" s="2">
        <v>1</v>
      </c>
      <c r="K683" s="78">
        <v>30</v>
      </c>
      <c r="L683" s="2">
        <v>42370</v>
      </c>
      <c r="M683" s="2">
        <v>42735</v>
      </c>
      <c r="N683" s="77">
        <v>0</v>
      </c>
      <c r="P683" s="77">
        <v>0</v>
      </c>
      <c r="Q683" s="78">
        <f t="shared" si="80"/>
        <v>0</v>
      </c>
      <c r="R683" s="3" t="str">
        <f t="shared" si="81"/>
        <v>N</v>
      </c>
      <c r="S683" s="77">
        <f t="shared" si="82"/>
        <v>250</v>
      </c>
      <c r="T683" s="78">
        <f t="shared" si="83"/>
        <v>0</v>
      </c>
      <c r="U683" s="77">
        <f t="shared" si="84"/>
        <v>0</v>
      </c>
      <c r="V683" s="77">
        <f t="shared" si="85"/>
        <v>0</v>
      </c>
      <c r="W683" s="78">
        <f t="shared" si="86"/>
        <v>0</v>
      </c>
      <c r="X683" s="77">
        <f t="shared" si="87"/>
        <v>0</v>
      </c>
      <c r="AH683" s="2"/>
      <c r="AQ683" s="2"/>
      <c r="AS683" s="2"/>
      <c r="AT683" s="2"/>
    </row>
    <row r="684" spans="1:46" ht="12.75">
      <c r="A684" s="3">
        <v>2016</v>
      </c>
      <c r="B684" s="3">
        <v>2807</v>
      </c>
      <c r="C684" s="1" t="s">
        <v>811</v>
      </c>
      <c r="D684" s="2">
        <v>42424</v>
      </c>
      <c r="E684" s="1" t="s">
        <v>843</v>
      </c>
      <c r="F684" s="2">
        <v>42429</v>
      </c>
      <c r="G684" s="77">
        <v>42.16</v>
      </c>
      <c r="H684" s="77">
        <v>0</v>
      </c>
      <c r="I684" s="77">
        <v>0</v>
      </c>
      <c r="J684" s="2">
        <v>1</v>
      </c>
      <c r="K684" s="78">
        <v>30</v>
      </c>
      <c r="L684" s="2">
        <v>42370</v>
      </c>
      <c r="M684" s="2">
        <v>42735</v>
      </c>
      <c r="N684" s="77">
        <v>0</v>
      </c>
      <c r="P684" s="77">
        <v>0</v>
      </c>
      <c r="Q684" s="78">
        <f t="shared" si="80"/>
        <v>0</v>
      </c>
      <c r="R684" s="3" t="str">
        <f t="shared" si="81"/>
        <v>N</v>
      </c>
      <c r="S684" s="77">
        <f t="shared" si="82"/>
        <v>42.16</v>
      </c>
      <c r="T684" s="78">
        <f t="shared" si="83"/>
        <v>0</v>
      </c>
      <c r="U684" s="77">
        <f t="shared" si="84"/>
        <v>0</v>
      </c>
      <c r="V684" s="77">
        <f t="shared" si="85"/>
        <v>0</v>
      </c>
      <c r="W684" s="78">
        <f t="shared" si="86"/>
        <v>0</v>
      </c>
      <c r="X684" s="77">
        <f t="shared" si="87"/>
        <v>0</v>
      </c>
      <c r="AH684" s="2"/>
      <c r="AQ684" s="2"/>
      <c r="AS684" s="2"/>
      <c r="AT684" s="2"/>
    </row>
    <row r="685" spans="1:46" ht="12.75">
      <c r="A685" s="3">
        <v>2016</v>
      </c>
      <c r="B685" s="3">
        <v>6131</v>
      </c>
      <c r="C685" s="1" t="s">
        <v>811</v>
      </c>
      <c r="D685" s="2">
        <v>42108</v>
      </c>
      <c r="E685" s="1" t="s">
        <v>844</v>
      </c>
      <c r="F685" s="2">
        <v>42117</v>
      </c>
      <c r="G685" s="77">
        <v>22.71</v>
      </c>
      <c r="H685" s="77">
        <v>0</v>
      </c>
      <c r="I685" s="77">
        <v>0</v>
      </c>
      <c r="J685" s="2">
        <v>1</v>
      </c>
      <c r="K685" s="78">
        <v>30</v>
      </c>
      <c r="L685" s="2">
        <v>42370</v>
      </c>
      <c r="M685" s="2">
        <v>42735</v>
      </c>
      <c r="N685" s="77">
        <v>0</v>
      </c>
      <c r="P685" s="77">
        <v>0</v>
      </c>
      <c r="Q685" s="78">
        <f t="shared" si="80"/>
        <v>0</v>
      </c>
      <c r="R685" s="3" t="str">
        <f t="shared" si="81"/>
        <v>N</v>
      </c>
      <c r="S685" s="77">
        <f t="shared" si="82"/>
        <v>22.71</v>
      </c>
      <c r="T685" s="78">
        <f t="shared" si="83"/>
        <v>0</v>
      </c>
      <c r="U685" s="77">
        <f t="shared" si="84"/>
        <v>0</v>
      </c>
      <c r="V685" s="77">
        <f t="shared" si="85"/>
        <v>0</v>
      </c>
      <c r="W685" s="78">
        <f t="shared" si="86"/>
        <v>0</v>
      </c>
      <c r="X685" s="77">
        <f t="shared" si="87"/>
        <v>0</v>
      </c>
      <c r="AH685" s="2"/>
      <c r="AQ685" s="2"/>
      <c r="AS685" s="2"/>
      <c r="AT685" s="2"/>
    </row>
    <row r="686" spans="1:46" ht="12.75">
      <c r="A686" s="3">
        <v>2016</v>
      </c>
      <c r="C686" s="1" t="s">
        <v>845</v>
      </c>
      <c r="D686" s="2">
        <v>40851</v>
      </c>
      <c r="E686" s="1" t="s">
        <v>846</v>
      </c>
      <c r="F686" s="2">
        <v>40869</v>
      </c>
      <c r="G686" s="77">
        <v>0.01</v>
      </c>
      <c r="H686" s="77">
        <v>0</v>
      </c>
      <c r="I686" s="77">
        <v>0</v>
      </c>
      <c r="J686" s="2">
        <v>1</v>
      </c>
      <c r="K686" s="78">
        <v>30</v>
      </c>
      <c r="L686" s="2">
        <v>42370</v>
      </c>
      <c r="M686" s="2">
        <v>42735</v>
      </c>
      <c r="N686" s="77">
        <v>0</v>
      </c>
      <c r="P686" s="77">
        <v>0</v>
      </c>
      <c r="Q686" s="78">
        <f t="shared" si="80"/>
        <v>0</v>
      </c>
      <c r="R686" s="3" t="str">
        <f t="shared" si="81"/>
        <v>N</v>
      </c>
      <c r="S686" s="77">
        <f t="shared" si="82"/>
        <v>0.01</v>
      </c>
      <c r="T686" s="78">
        <f t="shared" si="83"/>
        <v>0</v>
      </c>
      <c r="U686" s="77">
        <f t="shared" si="84"/>
        <v>0</v>
      </c>
      <c r="V686" s="77">
        <f t="shared" si="85"/>
        <v>0</v>
      </c>
      <c r="W686" s="78">
        <f t="shared" si="86"/>
        <v>0</v>
      </c>
      <c r="X686" s="77">
        <f t="shared" si="87"/>
        <v>0</v>
      </c>
      <c r="AH686" s="2"/>
      <c r="AQ686" s="2"/>
      <c r="AS686" s="2"/>
      <c r="AT686" s="2"/>
    </row>
    <row r="687" spans="1:46" ht="12.75">
      <c r="A687" s="3">
        <v>2016</v>
      </c>
      <c r="C687" s="1" t="s">
        <v>845</v>
      </c>
      <c r="D687" s="2">
        <v>39106</v>
      </c>
      <c r="E687" s="1" t="s">
        <v>847</v>
      </c>
      <c r="F687" s="2">
        <v>39129</v>
      </c>
      <c r="G687" s="77">
        <v>37.46</v>
      </c>
      <c r="H687" s="77">
        <v>0</v>
      </c>
      <c r="I687" s="77">
        <v>0</v>
      </c>
      <c r="J687" s="2">
        <v>1</v>
      </c>
      <c r="K687" s="78">
        <v>30</v>
      </c>
      <c r="L687" s="2">
        <v>42370</v>
      </c>
      <c r="M687" s="2">
        <v>42735</v>
      </c>
      <c r="N687" s="77">
        <v>0</v>
      </c>
      <c r="P687" s="77">
        <v>0</v>
      </c>
      <c r="Q687" s="78">
        <f t="shared" si="80"/>
        <v>0</v>
      </c>
      <c r="R687" s="3" t="str">
        <f t="shared" si="81"/>
        <v>N</v>
      </c>
      <c r="S687" s="77">
        <f t="shared" si="82"/>
        <v>37.46</v>
      </c>
      <c r="T687" s="78">
        <f t="shared" si="83"/>
        <v>0</v>
      </c>
      <c r="U687" s="77">
        <f t="shared" si="84"/>
        <v>0</v>
      </c>
      <c r="V687" s="77">
        <f t="shared" si="85"/>
        <v>0</v>
      </c>
      <c r="W687" s="78">
        <f t="shared" si="86"/>
        <v>0</v>
      </c>
      <c r="X687" s="77">
        <f t="shared" si="87"/>
        <v>0</v>
      </c>
      <c r="AH687" s="2"/>
      <c r="AQ687" s="2"/>
      <c r="AS687" s="2"/>
      <c r="AT687" s="2"/>
    </row>
    <row r="688" spans="1:46" ht="12.75">
      <c r="A688" s="3">
        <v>2016</v>
      </c>
      <c r="C688" s="1" t="s">
        <v>848</v>
      </c>
      <c r="D688" s="2">
        <v>37589</v>
      </c>
      <c r="E688" s="1" t="s">
        <v>849</v>
      </c>
      <c r="F688" s="2">
        <v>37621</v>
      </c>
      <c r="G688" s="77">
        <v>0.09</v>
      </c>
      <c r="H688" s="77">
        <v>0</v>
      </c>
      <c r="I688" s="77">
        <v>0</v>
      </c>
      <c r="J688" s="2">
        <v>1</v>
      </c>
      <c r="K688" s="78">
        <v>30</v>
      </c>
      <c r="L688" s="2">
        <v>42370</v>
      </c>
      <c r="M688" s="2">
        <v>42735</v>
      </c>
      <c r="N688" s="77">
        <v>0</v>
      </c>
      <c r="P688" s="77">
        <v>0</v>
      </c>
      <c r="Q688" s="78">
        <f t="shared" si="80"/>
        <v>0</v>
      </c>
      <c r="R688" s="3" t="str">
        <f t="shared" si="81"/>
        <v>N</v>
      </c>
      <c r="S688" s="77">
        <f t="shared" si="82"/>
        <v>0.09</v>
      </c>
      <c r="T688" s="78">
        <f t="shared" si="83"/>
        <v>0</v>
      </c>
      <c r="U688" s="77">
        <f t="shared" si="84"/>
        <v>0</v>
      </c>
      <c r="V688" s="77">
        <f t="shared" si="85"/>
        <v>0</v>
      </c>
      <c r="W688" s="78">
        <f t="shared" si="86"/>
        <v>0</v>
      </c>
      <c r="X688" s="77">
        <f t="shared" si="87"/>
        <v>0</v>
      </c>
      <c r="AH688" s="2"/>
      <c r="AQ688" s="2"/>
      <c r="AS688" s="2"/>
      <c r="AT688" s="2"/>
    </row>
    <row r="689" spans="1:46" ht="12.75">
      <c r="A689" s="3">
        <v>2016</v>
      </c>
      <c r="B689" s="3">
        <v>10942</v>
      </c>
      <c r="C689" s="1" t="s">
        <v>850</v>
      </c>
      <c r="D689" s="2">
        <v>42604</v>
      </c>
      <c r="E689" s="1" t="s">
        <v>851</v>
      </c>
      <c r="F689" s="2">
        <v>42604</v>
      </c>
      <c r="G689" s="77">
        <v>142.85</v>
      </c>
      <c r="H689" s="77">
        <v>0</v>
      </c>
      <c r="I689" s="77">
        <v>0</v>
      </c>
      <c r="J689" s="2">
        <v>1</v>
      </c>
      <c r="K689" s="78">
        <v>30</v>
      </c>
      <c r="L689" s="2">
        <v>42370</v>
      </c>
      <c r="M689" s="2">
        <v>42735</v>
      </c>
      <c r="N689" s="77">
        <v>0</v>
      </c>
      <c r="P689" s="77">
        <v>0</v>
      </c>
      <c r="Q689" s="78">
        <f t="shared" si="80"/>
        <v>0</v>
      </c>
      <c r="R689" s="3" t="str">
        <f t="shared" si="81"/>
        <v>N</v>
      </c>
      <c r="S689" s="77">
        <f t="shared" si="82"/>
        <v>142.85</v>
      </c>
      <c r="T689" s="78">
        <f t="shared" si="83"/>
        <v>0</v>
      </c>
      <c r="U689" s="77">
        <f t="shared" si="84"/>
        <v>0</v>
      </c>
      <c r="V689" s="77">
        <f t="shared" si="85"/>
        <v>0</v>
      </c>
      <c r="W689" s="78">
        <f t="shared" si="86"/>
        <v>0</v>
      </c>
      <c r="X689" s="77">
        <f t="shared" si="87"/>
        <v>0</v>
      </c>
      <c r="AH689" s="2"/>
      <c r="AQ689" s="2"/>
      <c r="AS689" s="2"/>
      <c r="AT689" s="2"/>
    </row>
    <row r="690" spans="1:46" ht="12.75">
      <c r="A690" s="3">
        <v>2016</v>
      </c>
      <c r="B690" s="3">
        <v>8143</v>
      </c>
      <c r="C690" s="1" t="s">
        <v>852</v>
      </c>
      <c r="D690" s="2">
        <v>42152</v>
      </c>
      <c r="E690" s="1" t="s">
        <v>146</v>
      </c>
      <c r="F690" s="2">
        <v>42153</v>
      </c>
      <c r="G690" s="77">
        <v>28122.44</v>
      </c>
      <c r="H690" s="77">
        <v>0</v>
      </c>
      <c r="I690" s="77">
        <v>0</v>
      </c>
      <c r="J690" s="2">
        <v>1</v>
      </c>
      <c r="K690" s="78">
        <v>30</v>
      </c>
      <c r="L690" s="2">
        <v>42370</v>
      </c>
      <c r="M690" s="2">
        <v>42735</v>
      </c>
      <c r="N690" s="77">
        <v>0</v>
      </c>
      <c r="P690" s="77">
        <v>0</v>
      </c>
      <c r="Q690" s="78">
        <f t="shared" si="80"/>
        <v>0</v>
      </c>
      <c r="R690" s="3" t="str">
        <f t="shared" si="81"/>
        <v>N</v>
      </c>
      <c r="S690" s="77">
        <f t="shared" si="82"/>
        <v>28122.44</v>
      </c>
      <c r="T690" s="78">
        <f t="shared" si="83"/>
        <v>0</v>
      </c>
      <c r="U690" s="77">
        <f t="shared" si="84"/>
        <v>0</v>
      </c>
      <c r="V690" s="77">
        <f t="shared" si="85"/>
        <v>0</v>
      </c>
      <c r="W690" s="78">
        <f t="shared" si="86"/>
        <v>0</v>
      </c>
      <c r="X690" s="77">
        <f t="shared" si="87"/>
        <v>0</v>
      </c>
      <c r="AH690" s="2"/>
      <c r="AQ690" s="2"/>
      <c r="AS690" s="2"/>
      <c r="AT690" s="2"/>
    </row>
    <row r="691" spans="1:46" ht="12.75">
      <c r="A691" s="3">
        <v>2016</v>
      </c>
      <c r="C691" s="1" t="s">
        <v>853</v>
      </c>
      <c r="D691" s="2">
        <v>40913</v>
      </c>
      <c r="E691" s="1" t="s">
        <v>854</v>
      </c>
      <c r="F691" s="2">
        <v>40924</v>
      </c>
      <c r="G691" s="77">
        <v>580.8</v>
      </c>
      <c r="H691" s="77">
        <v>0</v>
      </c>
      <c r="I691" s="77">
        <v>0</v>
      </c>
      <c r="J691" s="2">
        <v>1</v>
      </c>
      <c r="K691" s="78">
        <v>30</v>
      </c>
      <c r="L691" s="2">
        <v>42370</v>
      </c>
      <c r="M691" s="2">
        <v>42735</v>
      </c>
      <c r="N691" s="77">
        <v>0</v>
      </c>
      <c r="P691" s="77">
        <v>0</v>
      </c>
      <c r="Q691" s="78">
        <f t="shared" si="80"/>
        <v>0</v>
      </c>
      <c r="R691" s="3" t="str">
        <f t="shared" si="81"/>
        <v>N</v>
      </c>
      <c r="S691" s="77">
        <f t="shared" si="82"/>
        <v>580.8</v>
      </c>
      <c r="T691" s="78">
        <f t="shared" si="83"/>
        <v>0</v>
      </c>
      <c r="U691" s="77">
        <f t="shared" si="84"/>
        <v>0</v>
      </c>
      <c r="V691" s="77">
        <f t="shared" si="85"/>
        <v>0</v>
      </c>
      <c r="W691" s="78">
        <f t="shared" si="86"/>
        <v>0</v>
      </c>
      <c r="X691" s="77">
        <f t="shared" si="87"/>
        <v>0</v>
      </c>
      <c r="AH691" s="2"/>
      <c r="AQ691" s="2"/>
      <c r="AS691" s="2"/>
      <c r="AT691" s="2"/>
    </row>
    <row r="692" spans="1:46" ht="12.75">
      <c r="A692" s="3">
        <v>2016</v>
      </c>
      <c r="B692" s="3">
        <v>8493</v>
      </c>
      <c r="C692" s="1" t="s">
        <v>855</v>
      </c>
      <c r="D692" s="2">
        <v>42517</v>
      </c>
      <c r="E692" s="1" t="s">
        <v>856</v>
      </c>
      <c r="F692" s="2">
        <v>42550</v>
      </c>
      <c r="G692" s="77">
        <v>16414.65</v>
      </c>
      <c r="H692" s="77">
        <v>13651.84</v>
      </c>
      <c r="I692" s="77">
        <v>2762.81</v>
      </c>
      <c r="J692" s="2">
        <v>42572</v>
      </c>
      <c r="K692" s="78">
        <v>30</v>
      </c>
      <c r="L692" s="2">
        <v>42370</v>
      </c>
      <c r="M692" s="2">
        <v>42735</v>
      </c>
      <c r="N692" s="77">
        <v>0</v>
      </c>
      <c r="P692" s="77">
        <v>0</v>
      </c>
      <c r="Q692" s="78">
        <f t="shared" si="80"/>
        <v>0</v>
      </c>
      <c r="R692" s="3" t="str">
        <f t="shared" si="81"/>
        <v>N</v>
      </c>
      <c r="S692" s="77">
        <f t="shared" si="82"/>
        <v>0</v>
      </c>
      <c r="T692" s="78">
        <f t="shared" si="83"/>
        <v>0</v>
      </c>
      <c r="U692" s="77">
        <f t="shared" si="84"/>
        <v>0</v>
      </c>
      <c r="V692" s="77">
        <f t="shared" si="85"/>
        <v>0</v>
      </c>
      <c r="W692" s="78">
        <f t="shared" si="86"/>
        <v>0</v>
      </c>
      <c r="X692" s="77">
        <f t="shared" si="87"/>
        <v>0</v>
      </c>
      <c r="AH692" s="2"/>
      <c r="AQ692" s="2"/>
      <c r="AS692" s="2"/>
      <c r="AT692" s="2"/>
    </row>
    <row r="693" spans="1:46" ht="12.75">
      <c r="A693" s="3">
        <v>2016</v>
      </c>
      <c r="B693" s="3">
        <v>8494</v>
      </c>
      <c r="C693" s="1" t="s">
        <v>855</v>
      </c>
      <c r="D693" s="2">
        <v>42530</v>
      </c>
      <c r="E693" s="1" t="s">
        <v>857</v>
      </c>
      <c r="F693" s="2">
        <v>42550</v>
      </c>
      <c r="G693" s="77">
        <v>13783.81</v>
      </c>
      <c r="H693" s="77">
        <v>11929.44</v>
      </c>
      <c r="I693" s="77">
        <v>1854.37</v>
      </c>
      <c r="J693" s="2">
        <v>42566</v>
      </c>
      <c r="K693" s="78">
        <v>30</v>
      </c>
      <c r="L693" s="2">
        <v>42370</v>
      </c>
      <c r="M693" s="2">
        <v>42735</v>
      </c>
      <c r="N693" s="77">
        <v>0</v>
      </c>
      <c r="P693" s="77">
        <v>0</v>
      </c>
      <c r="Q693" s="78">
        <f t="shared" si="80"/>
        <v>16</v>
      </c>
      <c r="R693" s="3" t="str">
        <f t="shared" si="81"/>
        <v>S</v>
      </c>
      <c r="S693" s="77">
        <f t="shared" si="82"/>
        <v>0</v>
      </c>
      <c r="T693" s="78">
        <f t="shared" si="83"/>
        <v>36</v>
      </c>
      <c r="U693" s="77">
        <f t="shared" si="84"/>
        <v>190871.04</v>
      </c>
      <c r="V693" s="77">
        <f t="shared" si="85"/>
        <v>429459.84</v>
      </c>
      <c r="W693" s="78">
        <f t="shared" si="86"/>
        <v>-14</v>
      </c>
      <c r="X693" s="77">
        <f t="shared" si="87"/>
        <v>-167012.16</v>
      </c>
      <c r="AH693" s="2"/>
      <c r="AQ693" s="2"/>
      <c r="AS693" s="2"/>
      <c r="AT693" s="2"/>
    </row>
    <row r="694" spans="1:46" ht="12.75">
      <c r="A694" s="3">
        <v>2016</v>
      </c>
      <c r="B694" s="3">
        <v>8645</v>
      </c>
      <c r="C694" s="1" t="s">
        <v>855</v>
      </c>
      <c r="D694" s="2">
        <v>42530</v>
      </c>
      <c r="E694" s="1" t="s">
        <v>858</v>
      </c>
      <c r="F694" s="2">
        <v>42555</v>
      </c>
      <c r="G694" s="77">
        <v>17574.94</v>
      </c>
      <c r="H694" s="77">
        <v>14617.15</v>
      </c>
      <c r="I694" s="77">
        <v>2957.79</v>
      </c>
      <c r="J694" s="2">
        <v>42572</v>
      </c>
      <c r="K694" s="78">
        <v>30</v>
      </c>
      <c r="L694" s="2">
        <v>42370</v>
      </c>
      <c r="M694" s="2">
        <v>42735</v>
      </c>
      <c r="N694" s="77">
        <v>0</v>
      </c>
      <c r="P694" s="77">
        <v>0</v>
      </c>
      <c r="Q694" s="78">
        <f t="shared" si="80"/>
        <v>17</v>
      </c>
      <c r="R694" s="3" t="str">
        <f t="shared" si="81"/>
        <v>S</v>
      </c>
      <c r="S694" s="77">
        <f t="shared" si="82"/>
        <v>0</v>
      </c>
      <c r="T694" s="78">
        <f t="shared" si="83"/>
        <v>42</v>
      </c>
      <c r="U694" s="77">
        <f t="shared" si="84"/>
        <v>248491.55</v>
      </c>
      <c r="V694" s="77">
        <f t="shared" si="85"/>
        <v>613920.3</v>
      </c>
      <c r="W694" s="78">
        <f t="shared" si="86"/>
        <v>-13</v>
      </c>
      <c r="X694" s="77">
        <f t="shared" si="87"/>
        <v>-190022.95</v>
      </c>
      <c r="AH694" s="2"/>
      <c r="AQ694" s="2"/>
      <c r="AS694" s="2"/>
      <c r="AT694" s="2"/>
    </row>
    <row r="695" spans="1:46" ht="12.75">
      <c r="A695" s="3">
        <v>2016</v>
      </c>
      <c r="B695" s="3">
        <v>12074</v>
      </c>
      <c r="C695" s="1" t="s">
        <v>855</v>
      </c>
      <c r="D695" s="2">
        <v>42620</v>
      </c>
      <c r="E695" s="1" t="s">
        <v>859</v>
      </c>
      <c r="F695" s="2">
        <v>42626</v>
      </c>
      <c r="G695" s="77">
        <v>13783.81</v>
      </c>
      <c r="H695" s="77">
        <v>11860.62</v>
      </c>
      <c r="I695" s="77">
        <v>1923.19</v>
      </c>
      <c r="J695" s="2">
        <v>42650</v>
      </c>
      <c r="K695" s="78">
        <v>30</v>
      </c>
      <c r="L695" s="2">
        <v>42370</v>
      </c>
      <c r="M695" s="2">
        <v>42735</v>
      </c>
      <c r="N695" s="77">
        <v>0</v>
      </c>
      <c r="P695" s="77">
        <v>0</v>
      </c>
      <c r="Q695" s="78">
        <f t="shared" si="80"/>
        <v>24</v>
      </c>
      <c r="R695" s="3" t="str">
        <f t="shared" si="81"/>
        <v>S</v>
      </c>
      <c r="S695" s="77">
        <f t="shared" si="82"/>
        <v>0</v>
      </c>
      <c r="T695" s="78">
        <f t="shared" si="83"/>
        <v>30</v>
      </c>
      <c r="U695" s="77">
        <f t="shared" si="84"/>
        <v>284654.88</v>
      </c>
      <c r="V695" s="77">
        <f t="shared" si="85"/>
        <v>355818.6</v>
      </c>
      <c r="W695" s="78">
        <f t="shared" si="86"/>
        <v>-6</v>
      </c>
      <c r="X695" s="77">
        <f t="shared" si="87"/>
        <v>-71163.72</v>
      </c>
      <c r="AH695" s="2"/>
      <c r="AQ695" s="2"/>
      <c r="AS695" s="2"/>
      <c r="AT695" s="2"/>
    </row>
    <row r="696" spans="1:46" ht="12.75">
      <c r="A696" s="3">
        <v>2016</v>
      </c>
      <c r="C696" s="1" t="s">
        <v>860</v>
      </c>
      <c r="D696" s="2">
        <v>40998</v>
      </c>
      <c r="E696" s="1" t="s">
        <v>861</v>
      </c>
      <c r="F696" s="2">
        <v>41213</v>
      </c>
      <c r="G696" s="77">
        <v>1569.05</v>
      </c>
      <c r="H696" s="77">
        <v>0</v>
      </c>
      <c r="I696" s="77">
        <v>0</v>
      </c>
      <c r="J696" s="2">
        <v>1</v>
      </c>
      <c r="K696" s="78">
        <v>30</v>
      </c>
      <c r="L696" s="2">
        <v>42370</v>
      </c>
      <c r="M696" s="2">
        <v>42735</v>
      </c>
      <c r="N696" s="77">
        <v>0</v>
      </c>
      <c r="P696" s="77">
        <v>0</v>
      </c>
      <c r="Q696" s="78">
        <f t="shared" si="80"/>
        <v>0</v>
      </c>
      <c r="R696" s="3" t="str">
        <f t="shared" si="81"/>
        <v>N</v>
      </c>
      <c r="S696" s="77">
        <f t="shared" si="82"/>
        <v>1569.05</v>
      </c>
      <c r="T696" s="78">
        <f t="shared" si="83"/>
        <v>0</v>
      </c>
      <c r="U696" s="77">
        <f t="shared" si="84"/>
        <v>0</v>
      </c>
      <c r="V696" s="77">
        <f t="shared" si="85"/>
        <v>0</v>
      </c>
      <c r="W696" s="78">
        <f t="shared" si="86"/>
        <v>0</v>
      </c>
      <c r="X696" s="77">
        <f t="shared" si="87"/>
        <v>0</v>
      </c>
      <c r="AH696" s="2"/>
      <c r="AQ696" s="2"/>
      <c r="AS696" s="2"/>
      <c r="AT696" s="2"/>
    </row>
    <row r="697" spans="1:46" ht="12.75">
      <c r="A697" s="3">
        <v>2016</v>
      </c>
      <c r="B697" s="3">
        <v>3882</v>
      </c>
      <c r="C697" s="1" t="s">
        <v>860</v>
      </c>
      <c r="D697" s="2">
        <v>42066</v>
      </c>
      <c r="E697" s="1" t="s">
        <v>862</v>
      </c>
      <c r="F697" s="2">
        <v>42074</v>
      </c>
      <c r="G697" s="77">
        <v>1367.66</v>
      </c>
      <c r="H697" s="77">
        <v>0</v>
      </c>
      <c r="I697" s="77">
        <v>0</v>
      </c>
      <c r="J697" s="2">
        <v>1</v>
      </c>
      <c r="K697" s="78">
        <v>30</v>
      </c>
      <c r="L697" s="2">
        <v>42370</v>
      </c>
      <c r="M697" s="2">
        <v>42735</v>
      </c>
      <c r="N697" s="77">
        <v>0</v>
      </c>
      <c r="P697" s="77">
        <v>0</v>
      </c>
      <c r="Q697" s="78">
        <f t="shared" si="80"/>
        <v>0</v>
      </c>
      <c r="R697" s="3" t="str">
        <f t="shared" si="81"/>
        <v>N</v>
      </c>
      <c r="S697" s="77">
        <f t="shared" si="82"/>
        <v>1367.66</v>
      </c>
      <c r="T697" s="78">
        <f t="shared" si="83"/>
        <v>0</v>
      </c>
      <c r="U697" s="77">
        <f t="shared" si="84"/>
        <v>0</v>
      </c>
      <c r="V697" s="77">
        <f t="shared" si="85"/>
        <v>0</v>
      </c>
      <c r="W697" s="78">
        <f t="shared" si="86"/>
        <v>0</v>
      </c>
      <c r="X697" s="77">
        <f t="shared" si="87"/>
        <v>0</v>
      </c>
      <c r="AH697" s="2"/>
      <c r="AQ697" s="2"/>
      <c r="AS697" s="2"/>
      <c r="AT697" s="2"/>
    </row>
    <row r="698" spans="1:46" ht="12.75">
      <c r="A698" s="3">
        <v>2016</v>
      </c>
      <c r="B698" s="3">
        <v>4385</v>
      </c>
      <c r="C698" s="1" t="s">
        <v>860</v>
      </c>
      <c r="D698" s="2">
        <v>42460</v>
      </c>
      <c r="E698" s="1" t="s">
        <v>863</v>
      </c>
      <c r="F698" s="2">
        <v>42464</v>
      </c>
      <c r="G698" s="77">
        <v>13783.81</v>
      </c>
      <c r="H698" s="77">
        <v>12100.45</v>
      </c>
      <c r="I698" s="77">
        <v>1683.36</v>
      </c>
      <c r="J698" s="2">
        <v>42474</v>
      </c>
      <c r="K698" s="78">
        <v>30</v>
      </c>
      <c r="L698" s="2">
        <v>42370</v>
      </c>
      <c r="M698" s="2">
        <v>42735</v>
      </c>
      <c r="N698" s="77">
        <v>0</v>
      </c>
      <c r="P698" s="77">
        <v>0</v>
      </c>
      <c r="Q698" s="78">
        <f t="shared" si="80"/>
        <v>10</v>
      </c>
      <c r="R698" s="3" t="str">
        <f t="shared" si="81"/>
        <v>S</v>
      </c>
      <c r="S698" s="77">
        <f t="shared" si="82"/>
        <v>0</v>
      </c>
      <c r="T698" s="78">
        <f t="shared" si="83"/>
        <v>14</v>
      </c>
      <c r="U698" s="77">
        <f t="shared" si="84"/>
        <v>121004.5</v>
      </c>
      <c r="V698" s="77">
        <f t="shared" si="85"/>
        <v>169406.3</v>
      </c>
      <c r="W698" s="78">
        <f t="shared" si="86"/>
        <v>-20</v>
      </c>
      <c r="X698" s="77">
        <f t="shared" si="87"/>
        <v>-242009</v>
      </c>
      <c r="AH698" s="2"/>
      <c r="AQ698" s="2"/>
      <c r="AS698" s="2"/>
      <c r="AT698" s="2"/>
    </row>
    <row r="699" spans="1:46" ht="12.75">
      <c r="A699" s="3">
        <v>2016</v>
      </c>
      <c r="B699" s="3">
        <v>8934</v>
      </c>
      <c r="C699" s="1" t="s">
        <v>860</v>
      </c>
      <c r="D699" s="2">
        <v>42165</v>
      </c>
      <c r="E699" s="1" t="s">
        <v>864</v>
      </c>
      <c r="F699" s="2">
        <v>42171</v>
      </c>
      <c r="G699" s="77">
        <v>107.21</v>
      </c>
      <c r="H699" s="77">
        <v>0</v>
      </c>
      <c r="I699" s="77">
        <v>0</v>
      </c>
      <c r="J699" s="2">
        <v>1</v>
      </c>
      <c r="K699" s="78">
        <v>30</v>
      </c>
      <c r="L699" s="2">
        <v>42370</v>
      </c>
      <c r="M699" s="2">
        <v>42735</v>
      </c>
      <c r="N699" s="77">
        <v>0</v>
      </c>
      <c r="P699" s="77">
        <v>0</v>
      </c>
      <c r="Q699" s="78">
        <f t="shared" si="80"/>
        <v>0</v>
      </c>
      <c r="R699" s="3" t="str">
        <f t="shared" si="81"/>
        <v>N</v>
      </c>
      <c r="S699" s="77">
        <f t="shared" si="82"/>
        <v>107.21</v>
      </c>
      <c r="T699" s="78">
        <f t="shared" si="83"/>
        <v>0</v>
      </c>
      <c r="U699" s="77">
        <f t="shared" si="84"/>
        <v>0</v>
      </c>
      <c r="V699" s="77">
        <f t="shared" si="85"/>
        <v>0</v>
      </c>
      <c r="W699" s="78">
        <f t="shared" si="86"/>
        <v>0</v>
      </c>
      <c r="X699" s="77">
        <f t="shared" si="87"/>
        <v>0</v>
      </c>
      <c r="AH699" s="2"/>
      <c r="AQ699" s="2"/>
      <c r="AS699" s="2"/>
      <c r="AT699" s="2"/>
    </row>
    <row r="700" spans="1:46" ht="12.75">
      <c r="A700" s="3">
        <v>2016</v>
      </c>
      <c r="B700" s="3">
        <v>15945</v>
      </c>
      <c r="C700" s="1" t="s">
        <v>860</v>
      </c>
      <c r="D700" s="2">
        <v>42314</v>
      </c>
      <c r="E700" s="1" t="s">
        <v>865</v>
      </c>
      <c r="F700" s="2">
        <v>42317</v>
      </c>
      <c r="G700" s="77">
        <v>15171.33</v>
      </c>
      <c r="H700" s="77">
        <v>0</v>
      </c>
      <c r="I700" s="77">
        <v>1265.58</v>
      </c>
      <c r="J700" s="2">
        <v>42422</v>
      </c>
      <c r="K700" s="78">
        <v>30</v>
      </c>
      <c r="L700" s="2">
        <v>42370</v>
      </c>
      <c r="M700" s="2">
        <v>42735</v>
      </c>
      <c r="N700" s="77">
        <v>0</v>
      </c>
      <c r="P700" s="77">
        <v>0</v>
      </c>
      <c r="Q700" s="78">
        <f t="shared" si="80"/>
        <v>0</v>
      </c>
      <c r="R700" s="3" t="str">
        <f t="shared" si="81"/>
        <v>N</v>
      </c>
      <c r="S700" s="77">
        <f t="shared" si="82"/>
        <v>13905.75</v>
      </c>
      <c r="T700" s="78">
        <f t="shared" si="83"/>
        <v>0</v>
      </c>
      <c r="U700" s="77">
        <f t="shared" si="84"/>
        <v>0</v>
      </c>
      <c r="V700" s="77">
        <f t="shared" si="85"/>
        <v>0</v>
      </c>
      <c r="W700" s="78">
        <f t="shared" si="86"/>
        <v>0</v>
      </c>
      <c r="X700" s="77">
        <f t="shared" si="87"/>
        <v>0</v>
      </c>
      <c r="AH700" s="2"/>
      <c r="AQ700" s="2"/>
      <c r="AS700" s="2"/>
      <c r="AT700" s="2"/>
    </row>
    <row r="701" spans="1:46" ht="12.75">
      <c r="A701" s="3">
        <v>2016</v>
      </c>
      <c r="B701" s="3">
        <v>17459</v>
      </c>
      <c r="C701" s="1" t="s">
        <v>860</v>
      </c>
      <c r="D701" s="2">
        <v>42342</v>
      </c>
      <c r="E701" s="1" t="s">
        <v>866</v>
      </c>
      <c r="F701" s="2">
        <v>42347</v>
      </c>
      <c r="G701" s="77">
        <v>13783.81</v>
      </c>
      <c r="H701" s="77">
        <v>0</v>
      </c>
      <c r="I701" s="77">
        <v>1564.55</v>
      </c>
      <c r="J701" s="2">
        <v>1</v>
      </c>
      <c r="K701" s="78">
        <v>30</v>
      </c>
      <c r="L701" s="2">
        <v>42370</v>
      </c>
      <c r="M701" s="2">
        <v>42735</v>
      </c>
      <c r="N701" s="77">
        <v>0</v>
      </c>
      <c r="P701" s="77">
        <v>0</v>
      </c>
      <c r="Q701" s="78">
        <f t="shared" si="80"/>
        <v>0</v>
      </c>
      <c r="R701" s="3" t="str">
        <f t="shared" si="81"/>
        <v>N</v>
      </c>
      <c r="S701" s="77">
        <f t="shared" si="82"/>
        <v>12219.26</v>
      </c>
      <c r="T701" s="78">
        <f t="shared" si="83"/>
        <v>0</v>
      </c>
      <c r="U701" s="77">
        <f t="shared" si="84"/>
        <v>0</v>
      </c>
      <c r="V701" s="77">
        <f t="shared" si="85"/>
        <v>0</v>
      </c>
      <c r="W701" s="78">
        <f t="shared" si="86"/>
        <v>0</v>
      </c>
      <c r="X701" s="77">
        <f t="shared" si="87"/>
        <v>0</v>
      </c>
      <c r="AH701" s="2"/>
      <c r="AQ701" s="2"/>
      <c r="AS701" s="2"/>
      <c r="AT701" s="2"/>
    </row>
    <row r="702" spans="1:46" ht="12.75">
      <c r="A702" s="3">
        <v>2016</v>
      </c>
      <c r="B702" s="3">
        <v>17458</v>
      </c>
      <c r="C702" s="1" t="s">
        <v>860</v>
      </c>
      <c r="D702" s="2">
        <v>42342</v>
      </c>
      <c r="E702" s="1" t="s">
        <v>867</v>
      </c>
      <c r="F702" s="2">
        <v>42347</v>
      </c>
      <c r="G702" s="77">
        <v>16243.87</v>
      </c>
      <c r="H702" s="77">
        <v>14888.97</v>
      </c>
      <c r="I702" s="77">
        <v>1354.9</v>
      </c>
      <c r="J702" s="2">
        <v>42443</v>
      </c>
      <c r="K702" s="78">
        <v>30</v>
      </c>
      <c r="L702" s="2">
        <v>42370</v>
      </c>
      <c r="M702" s="2">
        <v>42735</v>
      </c>
      <c r="N702" s="77">
        <v>0</v>
      </c>
      <c r="P702" s="77">
        <v>0</v>
      </c>
      <c r="Q702" s="78">
        <f t="shared" si="80"/>
        <v>0</v>
      </c>
      <c r="R702" s="3" t="str">
        <f t="shared" si="81"/>
        <v>N</v>
      </c>
      <c r="S702" s="77">
        <f t="shared" si="82"/>
        <v>0</v>
      </c>
      <c r="T702" s="78">
        <f t="shared" si="83"/>
        <v>0</v>
      </c>
      <c r="U702" s="77">
        <f t="shared" si="84"/>
        <v>0</v>
      </c>
      <c r="V702" s="77">
        <f t="shared" si="85"/>
        <v>0</v>
      </c>
      <c r="W702" s="78">
        <f t="shared" si="86"/>
        <v>0</v>
      </c>
      <c r="X702" s="77">
        <f t="shared" si="87"/>
        <v>0</v>
      </c>
      <c r="AH702" s="2"/>
      <c r="AQ702" s="2"/>
      <c r="AS702" s="2"/>
      <c r="AT702" s="2"/>
    </row>
    <row r="703" spans="1:46" ht="12.75">
      <c r="A703" s="3">
        <v>2016</v>
      </c>
      <c r="B703" s="3">
        <v>1759</v>
      </c>
      <c r="C703" s="1" t="s">
        <v>868</v>
      </c>
      <c r="D703" s="2">
        <v>42405</v>
      </c>
      <c r="E703" s="1" t="s">
        <v>869</v>
      </c>
      <c r="F703" s="2">
        <v>42408</v>
      </c>
      <c r="G703" s="77">
        <v>6.37</v>
      </c>
      <c r="H703" s="77">
        <v>6.37</v>
      </c>
      <c r="I703" s="77">
        <v>0</v>
      </c>
      <c r="J703" s="2">
        <v>42433</v>
      </c>
      <c r="K703" s="78">
        <v>30</v>
      </c>
      <c r="L703" s="2">
        <v>42370</v>
      </c>
      <c r="M703" s="2">
        <v>42735</v>
      </c>
      <c r="N703" s="77">
        <v>0</v>
      </c>
      <c r="P703" s="77">
        <v>0</v>
      </c>
      <c r="Q703" s="78">
        <f t="shared" si="80"/>
        <v>25</v>
      </c>
      <c r="R703" s="3" t="str">
        <f t="shared" si="81"/>
        <v>S</v>
      </c>
      <c r="S703" s="77">
        <f t="shared" si="82"/>
        <v>0</v>
      </c>
      <c r="T703" s="78">
        <f t="shared" si="83"/>
        <v>28</v>
      </c>
      <c r="U703" s="77">
        <f t="shared" si="84"/>
        <v>159.25</v>
      </c>
      <c r="V703" s="77">
        <f t="shared" si="85"/>
        <v>178.36</v>
      </c>
      <c r="W703" s="78">
        <f t="shared" si="86"/>
        <v>-5</v>
      </c>
      <c r="X703" s="77">
        <f t="shared" si="87"/>
        <v>-31.85</v>
      </c>
      <c r="AH703" s="2"/>
      <c r="AQ703" s="2"/>
      <c r="AS703" s="2"/>
      <c r="AT703" s="2"/>
    </row>
    <row r="704" spans="1:46" ht="12.75">
      <c r="A704" s="3">
        <v>2016</v>
      </c>
      <c r="B704" s="3">
        <v>1760</v>
      </c>
      <c r="C704" s="1" t="s">
        <v>868</v>
      </c>
      <c r="D704" s="2">
        <v>42405</v>
      </c>
      <c r="E704" s="1" t="s">
        <v>870</v>
      </c>
      <c r="F704" s="2">
        <v>42408</v>
      </c>
      <c r="G704" s="77">
        <v>439.2</v>
      </c>
      <c r="H704" s="77">
        <v>0</v>
      </c>
      <c r="I704" s="77">
        <v>0</v>
      </c>
      <c r="J704" s="2">
        <v>1</v>
      </c>
      <c r="K704" s="78">
        <v>30</v>
      </c>
      <c r="L704" s="2">
        <v>42370</v>
      </c>
      <c r="M704" s="2">
        <v>42735</v>
      </c>
      <c r="N704" s="77">
        <v>0</v>
      </c>
      <c r="P704" s="77">
        <v>0</v>
      </c>
      <c r="Q704" s="78">
        <f t="shared" si="80"/>
        <v>0</v>
      </c>
      <c r="R704" s="3" t="str">
        <f t="shared" si="81"/>
        <v>N</v>
      </c>
      <c r="S704" s="77">
        <f t="shared" si="82"/>
        <v>439.2</v>
      </c>
      <c r="T704" s="78">
        <f t="shared" si="83"/>
        <v>0</v>
      </c>
      <c r="U704" s="77">
        <f t="shared" si="84"/>
        <v>0</v>
      </c>
      <c r="V704" s="77">
        <f t="shared" si="85"/>
        <v>0</v>
      </c>
      <c r="W704" s="78">
        <f t="shared" si="86"/>
        <v>0</v>
      </c>
      <c r="X704" s="77">
        <f t="shared" si="87"/>
        <v>0</v>
      </c>
      <c r="AH704" s="2"/>
      <c r="AQ704" s="2"/>
      <c r="AS704" s="2"/>
      <c r="AT704" s="2"/>
    </row>
    <row r="705" spans="1:46" ht="12.75">
      <c r="A705" s="3">
        <v>2016</v>
      </c>
      <c r="B705" s="3">
        <v>5629</v>
      </c>
      <c r="C705" s="1" t="s">
        <v>868</v>
      </c>
      <c r="D705" s="2">
        <v>42488</v>
      </c>
      <c r="E705" s="1" t="s">
        <v>871</v>
      </c>
      <c r="F705" s="2">
        <v>42488</v>
      </c>
      <c r="G705" s="77">
        <v>439.2</v>
      </c>
      <c r="H705" s="77">
        <v>439.2</v>
      </c>
      <c r="I705" s="77">
        <v>0</v>
      </c>
      <c r="J705" s="2">
        <v>42531</v>
      </c>
      <c r="K705" s="78">
        <v>30</v>
      </c>
      <c r="L705" s="2">
        <v>42370</v>
      </c>
      <c r="M705" s="2">
        <v>42735</v>
      </c>
      <c r="N705" s="77">
        <v>0</v>
      </c>
      <c r="P705" s="77">
        <v>0</v>
      </c>
      <c r="Q705" s="78">
        <f t="shared" si="80"/>
        <v>43</v>
      </c>
      <c r="R705" s="3" t="str">
        <f t="shared" si="81"/>
        <v>S</v>
      </c>
      <c r="S705" s="77">
        <f t="shared" si="82"/>
        <v>0</v>
      </c>
      <c r="T705" s="78">
        <f t="shared" si="83"/>
        <v>43</v>
      </c>
      <c r="U705" s="77">
        <f t="shared" si="84"/>
        <v>18885.6</v>
      </c>
      <c r="V705" s="77">
        <f t="shared" si="85"/>
        <v>18885.6</v>
      </c>
      <c r="W705" s="78">
        <f t="shared" si="86"/>
        <v>13</v>
      </c>
      <c r="X705" s="77">
        <f t="shared" si="87"/>
        <v>5709.6</v>
      </c>
      <c r="AH705" s="2"/>
      <c r="AQ705" s="2"/>
      <c r="AS705" s="2"/>
      <c r="AT705" s="2"/>
    </row>
    <row r="706" spans="1:46" ht="12.75">
      <c r="A706" s="3">
        <v>2016</v>
      </c>
      <c r="B706" s="3">
        <v>5639</v>
      </c>
      <c r="C706" s="1" t="s">
        <v>868</v>
      </c>
      <c r="D706" s="2">
        <v>42488</v>
      </c>
      <c r="E706" s="1" t="s">
        <v>872</v>
      </c>
      <c r="F706" s="2">
        <v>42488</v>
      </c>
      <c r="G706" s="77">
        <v>69.45</v>
      </c>
      <c r="H706" s="77">
        <v>69.45</v>
      </c>
      <c r="I706" s="77">
        <v>0</v>
      </c>
      <c r="J706" s="2">
        <v>42531</v>
      </c>
      <c r="K706" s="78">
        <v>30</v>
      </c>
      <c r="L706" s="2">
        <v>42370</v>
      </c>
      <c r="M706" s="2">
        <v>42735</v>
      </c>
      <c r="N706" s="77">
        <v>0</v>
      </c>
      <c r="P706" s="77">
        <v>0</v>
      </c>
      <c r="Q706" s="78">
        <f t="shared" si="80"/>
        <v>43</v>
      </c>
      <c r="R706" s="3" t="str">
        <f t="shared" si="81"/>
        <v>S</v>
      </c>
      <c r="S706" s="77">
        <f t="shared" si="82"/>
        <v>0</v>
      </c>
      <c r="T706" s="78">
        <f t="shared" si="83"/>
        <v>43</v>
      </c>
      <c r="U706" s="77">
        <f t="shared" si="84"/>
        <v>2986.35</v>
      </c>
      <c r="V706" s="77">
        <f t="shared" si="85"/>
        <v>2986.35</v>
      </c>
      <c r="W706" s="78">
        <f t="shared" si="86"/>
        <v>13</v>
      </c>
      <c r="X706" s="77">
        <f t="shared" si="87"/>
        <v>902.85</v>
      </c>
      <c r="AH706" s="2"/>
      <c r="AQ706" s="2"/>
      <c r="AS706" s="2"/>
      <c r="AT706" s="2"/>
    </row>
    <row r="707" spans="1:46" ht="12.75">
      <c r="A707" s="3">
        <v>2016</v>
      </c>
      <c r="B707" s="3">
        <v>5640</v>
      </c>
      <c r="C707" s="1" t="s">
        <v>868</v>
      </c>
      <c r="D707" s="2">
        <v>42488</v>
      </c>
      <c r="E707" s="1" t="s">
        <v>873</v>
      </c>
      <c r="F707" s="2">
        <v>42488</v>
      </c>
      <c r="G707" s="77">
        <v>439.2</v>
      </c>
      <c r="H707" s="77">
        <v>439.2</v>
      </c>
      <c r="I707" s="77">
        <v>0</v>
      </c>
      <c r="J707" s="2">
        <v>42531</v>
      </c>
      <c r="K707" s="78">
        <v>30</v>
      </c>
      <c r="L707" s="2">
        <v>42370</v>
      </c>
      <c r="M707" s="2">
        <v>42735</v>
      </c>
      <c r="N707" s="77">
        <v>0</v>
      </c>
      <c r="P707" s="77">
        <v>0</v>
      </c>
      <c r="Q707" s="78">
        <f aca="true" t="shared" si="88" ref="Q707:Q770">IF(J707-F707&gt;0,IF(R707="S",J707-F707,0),0)</f>
        <v>43</v>
      </c>
      <c r="R707" s="3" t="str">
        <f aca="true" t="shared" si="89" ref="R707:R770">IF(G707-H707-I707-P707&gt;0,"N",IF(J707=DATE(1900,1,1),"N","S"))</f>
        <v>S</v>
      </c>
      <c r="S707" s="77">
        <f aca="true" t="shared" si="90" ref="S707:S770">IF(G707-H707-I707-P707&gt;0,G707-H707-I707-P707,0)</f>
        <v>0</v>
      </c>
      <c r="T707" s="78">
        <f aca="true" t="shared" si="91" ref="T707:T770">IF(J707-D707&gt;0,IF(R707="S",J707-D707,0),0)</f>
        <v>43</v>
      </c>
      <c r="U707" s="77">
        <f aca="true" t="shared" si="92" ref="U707:U770">IF(R707="S",H707*Q707,0)</f>
        <v>18885.6</v>
      </c>
      <c r="V707" s="77">
        <f aca="true" t="shared" si="93" ref="V707:V770">IF(R707="S",H707*T707,0)</f>
        <v>18885.6</v>
      </c>
      <c r="W707" s="78">
        <f aca="true" t="shared" si="94" ref="W707:W770">IF(R707="S",J707-F707-K707,0)</f>
        <v>13</v>
      </c>
      <c r="X707" s="77">
        <f aca="true" t="shared" si="95" ref="X707:X770">IF(R707="S",H707*W707,0)</f>
        <v>5709.6</v>
      </c>
      <c r="AH707" s="2"/>
      <c r="AQ707" s="2"/>
      <c r="AS707" s="2"/>
      <c r="AT707" s="2"/>
    </row>
    <row r="708" spans="1:46" ht="12.75">
      <c r="A708" s="3">
        <v>2016</v>
      </c>
      <c r="B708" s="3">
        <v>9631</v>
      </c>
      <c r="C708" s="1" t="s">
        <v>868</v>
      </c>
      <c r="D708" s="2">
        <v>42565</v>
      </c>
      <c r="E708" s="1" t="s">
        <v>874</v>
      </c>
      <c r="F708" s="2">
        <v>42572</v>
      </c>
      <c r="G708" s="77">
        <v>443.09</v>
      </c>
      <c r="H708" s="77">
        <v>443.09</v>
      </c>
      <c r="I708" s="77">
        <v>0</v>
      </c>
      <c r="J708" s="2">
        <v>42584</v>
      </c>
      <c r="K708" s="78">
        <v>30</v>
      </c>
      <c r="L708" s="2">
        <v>42370</v>
      </c>
      <c r="M708" s="2">
        <v>42735</v>
      </c>
      <c r="N708" s="77">
        <v>0</v>
      </c>
      <c r="P708" s="77">
        <v>0</v>
      </c>
      <c r="Q708" s="78">
        <f t="shared" si="88"/>
        <v>12</v>
      </c>
      <c r="R708" s="3" t="str">
        <f t="shared" si="89"/>
        <v>S</v>
      </c>
      <c r="S708" s="77">
        <f t="shared" si="90"/>
        <v>0</v>
      </c>
      <c r="T708" s="78">
        <f t="shared" si="91"/>
        <v>19</v>
      </c>
      <c r="U708" s="77">
        <f t="shared" si="92"/>
        <v>5317.08</v>
      </c>
      <c r="V708" s="77">
        <f t="shared" si="93"/>
        <v>8418.71</v>
      </c>
      <c r="W708" s="78">
        <f t="shared" si="94"/>
        <v>-18</v>
      </c>
      <c r="X708" s="77">
        <f t="shared" si="95"/>
        <v>-7975.62</v>
      </c>
      <c r="AH708" s="2"/>
      <c r="AQ708" s="2"/>
      <c r="AS708" s="2"/>
      <c r="AT708" s="2"/>
    </row>
    <row r="709" spans="1:46" ht="12.75">
      <c r="A709" s="3">
        <v>2016</v>
      </c>
      <c r="B709" s="3">
        <v>6937</v>
      </c>
      <c r="C709" s="1" t="s">
        <v>875</v>
      </c>
      <c r="D709" s="2">
        <v>41764</v>
      </c>
      <c r="E709" s="1" t="s">
        <v>876</v>
      </c>
      <c r="F709" s="2">
        <v>41788</v>
      </c>
      <c r="G709" s="77">
        <v>140</v>
      </c>
      <c r="H709" s="77">
        <v>0</v>
      </c>
      <c r="I709" s="77">
        <v>0</v>
      </c>
      <c r="J709" s="2">
        <v>1</v>
      </c>
      <c r="K709" s="78">
        <v>30</v>
      </c>
      <c r="L709" s="2">
        <v>42370</v>
      </c>
      <c r="M709" s="2">
        <v>42735</v>
      </c>
      <c r="N709" s="77">
        <v>0</v>
      </c>
      <c r="P709" s="77">
        <v>0</v>
      </c>
      <c r="Q709" s="78">
        <f t="shared" si="88"/>
        <v>0</v>
      </c>
      <c r="R709" s="3" t="str">
        <f t="shared" si="89"/>
        <v>N</v>
      </c>
      <c r="S709" s="77">
        <f t="shared" si="90"/>
        <v>140</v>
      </c>
      <c r="T709" s="78">
        <f t="shared" si="91"/>
        <v>0</v>
      </c>
      <c r="U709" s="77">
        <f t="shared" si="92"/>
        <v>0</v>
      </c>
      <c r="V709" s="77">
        <f t="shared" si="93"/>
        <v>0</v>
      </c>
      <c r="W709" s="78">
        <f t="shared" si="94"/>
        <v>0</v>
      </c>
      <c r="X709" s="77">
        <f t="shared" si="95"/>
        <v>0</v>
      </c>
      <c r="AH709" s="2"/>
      <c r="AQ709" s="2"/>
      <c r="AS709" s="2"/>
      <c r="AT709" s="2"/>
    </row>
    <row r="710" spans="1:46" ht="12.75">
      <c r="A710" s="3">
        <v>2016</v>
      </c>
      <c r="C710" s="1" t="s">
        <v>875</v>
      </c>
      <c r="D710" s="2">
        <v>37592</v>
      </c>
      <c r="E710" s="1" t="s">
        <v>877</v>
      </c>
      <c r="F710" s="2">
        <v>37621</v>
      </c>
      <c r="G710" s="77">
        <v>135</v>
      </c>
      <c r="H710" s="77">
        <v>0</v>
      </c>
      <c r="I710" s="77">
        <v>0</v>
      </c>
      <c r="J710" s="2">
        <v>1</v>
      </c>
      <c r="K710" s="78">
        <v>30</v>
      </c>
      <c r="L710" s="2">
        <v>42370</v>
      </c>
      <c r="M710" s="2">
        <v>42735</v>
      </c>
      <c r="N710" s="77">
        <v>0</v>
      </c>
      <c r="P710" s="77">
        <v>0</v>
      </c>
      <c r="Q710" s="78">
        <f t="shared" si="88"/>
        <v>0</v>
      </c>
      <c r="R710" s="3" t="str">
        <f t="shared" si="89"/>
        <v>N</v>
      </c>
      <c r="S710" s="77">
        <f t="shared" si="90"/>
        <v>135</v>
      </c>
      <c r="T710" s="78">
        <f t="shared" si="91"/>
        <v>0</v>
      </c>
      <c r="U710" s="77">
        <f t="shared" si="92"/>
        <v>0</v>
      </c>
      <c r="V710" s="77">
        <f t="shared" si="93"/>
        <v>0</v>
      </c>
      <c r="W710" s="78">
        <f t="shared" si="94"/>
        <v>0</v>
      </c>
      <c r="X710" s="77">
        <f t="shared" si="95"/>
        <v>0</v>
      </c>
      <c r="AH710" s="2"/>
      <c r="AQ710" s="2"/>
      <c r="AS710" s="2"/>
      <c r="AT710" s="2"/>
    </row>
    <row r="711" spans="1:46" ht="12.75">
      <c r="A711" s="3">
        <v>2016</v>
      </c>
      <c r="C711" s="1" t="s">
        <v>875</v>
      </c>
      <c r="D711" s="2">
        <v>41240</v>
      </c>
      <c r="E711" s="1" t="s">
        <v>878</v>
      </c>
      <c r="F711" s="2">
        <v>41288</v>
      </c>
      <c r="G711" s="77">
        <v>140</v>
      </c>
      <c r="H711" s="77">
        <v>0</v>
      </c>
      <c r="I711" s="77">
        <v>0</v>
      </c>
      <c r="J711" s="2">
        <v>1</v>
      </c>
      <c r="K711" s="78">
        <v>30</v>
      </c>
      <c r="L711" s="2">
        <v>42370</v>
      </c>
      <c r="M711" s="2">
        <v>42735</v>
      </c>
      <c r="N711" s="77">
        <v>0</v>
      </c>
      <c r="P711" s="77">
        <v>0</v>
      </c>
      <c r="Q711" s="78">
        <f t="shared" si="88"/>
        <v>0</v>
      </c>
      <c r="R711" s="3" t="str">
        <f t="shared" si="89"/>
        <v>N</v>
      </c>
      <c r="S711" s="77">
        <f t="shared" si="90"/>
        <v>140</v>
      </c>
      <c r="T711" s="78">
        <f t="shared" si="91"/>
        <v>0</v>
      </c>
      <c r="U711" s="77">
        <f t="shared" si="92"/>
        <v>0</v>
      </c>
      <c r="V711" s="77">
        <f t="shared" si="93"/>
        <v>0</v>
      </c>
      <c r="W711" s="78">
        <f t="shared" si="94"/>
        <v>0</v>
      </c>
      <c r="X711" s="77">
        <f t="shared" si="95"/>
        <v>0</v>
      </c>
      <c r="AH711" s="2"/>
      <c r="AQ711" s="2"/>
      <c r="AS711" s="2"/>
      <c r="AT711" s="2"/>
    </row>
    <row r="712" spans="1:46" ht="12.75">
      <c r="A712" s="3">
        <v>2016</v>
      </c>
      <c r="C712" s="1" t="s">
        <v>875</v>
      </c>
      <c r="D712" s="2">
        <v>40535</v>
      </c>
      <c r="E712" s="1" t="s">
        <v>879</v>
      </c>
      <c r="F712" s="2">
        <v>40557</v>
      </c>
      <c r="G712" s="77">
        <v>140</v>
      </c>
      <c r="H712" s="77">
        <v>0</v>
      </c>
      <c r="I712" s="77">
        <v>0</v>
      </c>
      <c r="J712" s="2">
        <v>1</v>
      </c>
      <c r="K712" s="78">
        <v>30</v>
      </c>
      <c r="L712" s="2">
        <v>42370</v>
      </c>
      <c r="M712" s="2">
        <v>42735</v>
      </c>
      <c r="N712" s="77">
        <v>0</v>
      </c>
      <c r="P712" s="77">
        <v>0</v>
      </c>
      <c r="Q712" s="78">
        <f t="shared" si="88"/>
        <v>0</v>
      </c>
      <c r="R712" s="3" t="str">
        <f t="shared" si="89"/>
        <v>N</v>
      </c>
      <c r="S712" s="77">
        <f t="shared" si="90"/>
        <v>140</v>
      </c>
      <c r="T712" s="78">
        <f t="shared" si="91"/>
        <v>0</v>
      </c>
      <c r="U712" s="77">
        <f t="shared" si="92"/>
        <v>0</v>
      </c>
      <c r="V712" s="77">
        <f t="shared" si="93"/>
        <v>0</v>
      </c>
      <c r="W712" s="78">
        <f t="shared" si="94"/>
        <v>0</v>
      </c>
      <c r="X712" s="77">
        <f t="shared" si="95"/>
        <v>0</v>
      </c>
      <c r="AH712" s="2"/>
      <c r="AQ712" s="2"/>
      <c r="AS712" s="2"/>
      <c r="AT712" s="2"/>
    </row>
    <row r="713" spans="1:46" ht="12.75">
      <c r="A713" s="3">
        <v>2016</v>
      </c>
      <c r="B713" s="3">
        <v>2155</v>
      </c>
      <c r="C713" s="1" t="s">
        <v>880</v>
      </c>
      <c r="D713" s="2">
        <v>42415</v>
      </c>
      <c r="E713" s="1" t="s">
        <v>753</v>
      </c>
      <c r="F713" s="2">
        <v>42416</v>
      </c>
      <c r="G713" s="77">
        <v>915</v>
      </c>
      <c r="H713" s="77">
        <v>915</v>
      </c>
      <c r="I713" s="77">
        <v>0</v>
      </c>
      <c r="J713" s="2">
        <v>42431</v>
      </c>
      <c r="K713" s="78">
        <v>30</v>
      </c>
      <c r="L713" s="2">
        <v>42370</v>
      </c>
      <c r="M713" s="2">
        <v>42735</v>
      </c>
      <c r="N713" s="77">
        <v>0</v>
      </c>
      <c r="P713" s="77">
        <v>0</v>
      </c>
      <c r="Q713" s="78">
        <f t="shared" si="88"/>
        <v>15</v>
      </c>
      <c r="R713" s="3" t="str">
        <f t="shared" si="89"/>
        <v>S</v>
      </c>
      <c r="S713" s="77">
        <f t="shared" si="90"/>
        <v>0</v>
      </c>
      <c r="T713" s="78">
        <f t="shared" si="91"/>
        <v>16</v>
      </c>
      <c r="U713" s="77">
        <f t="shared" si="92"/>
        <v>13725</v>
      </c>
      <c r="V713" s="77">
        <f t="shared" si="93"/>
        <v>14640</v>
      </c>
      <c r="W713" s="78">
        <f t="shared" si="94"/>
        <v>-15</v>
      </c>
      <c r="X713" s="77">
        <f t="shared" si="95"/>
        <v>-13725</v>
      </c>
      <c r="AH713" s="2"/>
      <c r="AQ713" s="2"/>
      <c r="AS713" s="2"/>
      <c r="AT713" s="2"/>
    </row>
    <row r="714" spans="1:46" ht="12.75">
      <c r="A714" s="3">
        <v>2016</v>
      </c>
      <c r="B714" s="3">
        <v>3713</v>
      </c>
      <c r="C714" s="1" t="s">
        <v>880</v>
      </c>
      <c r="D714" s="2">
        <v>42446</v>
      </c>
      <c r="E714" s="1" t="s">
        <v>881</v>
      </c>
      <c r="F714" s="2">
        <v>42447</v>
      </c>
      <c r="G714" s="77">
        <v>915</v>
      </c>
      <c r="H714" s="77">
        <v>915</v>
      </c>
      <c r="I714" s="77">
        <v>0</v>
      </c>
      <c r="J714" s="2">
        <v>42516</v>
      </c>
      <c r="K714" s="78">
        <v>30</v>
      </c>
      <c r="L714" s="2">
        <v>42370</v>
      </c>
      <c r="M714" s="2">
        <v>42735</v>
      </c>
      <c r="N714" s="77">
        <v>0</v>
      </c>
      <c r="P714" s="77">
        <v>0</v>
      </c>
      <c r="Q714" s="78">
        <f t="shared" si="88"/>
        <v>69</v>
      </c>
      <c r="R714" s="3" t="str">
        <f t="shared" si="89"/>
        <v>S</v>
      </c>
      <c r="S714" s="77">
        <f t="shared" si="90"/>
        <v>0</v>
      </c>
      <c r="T714" s="78">
        <f t="shared" si="91"/>
        <v>70</v>
      </c>
      <c r="U714" s="77">
        <f t="shared" si="92"/>
        <v>63135</v>
      </c>
      <c r="V714" s="77">
        <f t="shared" si="93"/>
        <v>64050</v>
      </c>
      <c r="W714" s="78">
        <f t="shared" si="94"/>
        <v>39</v>
      </c>
      <c r="X714" s="77">
        <f t="shared" si="95"/>
        <v>35685</v>
      </c>
      <c r="AH714" s="2"/>
      <c r="AQ714" s="2"/>
      <c r="AS714" s="2"/>
      <c r="AT714" s="2"/>
    </row>
    <row r="715" spans="1:46" ht="12.75">
      <c r="A715" s="3">
        <v>2016</v>
      </c>
      <c r="B715" s="3">
        <v>4530</v>
      </c>
      <c r="C715" s="1" t="s">
        <v>880</v>
      </c>
      <c r="D715" s="2">
        <v>42465</v>
      </c>
      <c r="E715" s="1" t="s">
        <v>882</v>
      </c>
      <c r="F715" s="2">
        <v>42466</v>
      </c>
      <c r="G715" s="77">
        <v>915</v>
      </c>
      <c r="H715" s="77">
        <v>915</v>
      </c>
      <c r="I715" s="77">
        <v>0</v>
      </c>
      <c r="J715" s="2">
        <v>42516</v>
      </c>
      <c r="K715" s="78">
        <v>30</v>
      </c>
      <c r="L715" s="2">
        <v>42370</v>
      </c>
      <c r="M715" s="2">
        <v>42735</v>
      </c>
      <c r="N715" s="77">
        <v>0</v>
      </c>
      <c r="P715" s="77">
        <v>0</v>
      </c>
      <c r="Q715" s="78">
        <f t="shared" si="88"/>
        <v>50</v>
      </c>
      <c r="R715" s="3" t="str">
        <f t="shared" si="89"/>
        <v>S</v>
      </c>
      <c r="S715" s="77">
        <f t="shared" si="90"/>
        <v>0</v>
      </c>
      <c r="T715" s="78">
        <f t="shared" si="91"/>
        <v>51</v>
      </c>
      <c r="U715" s="77">
        <f t="shared" si="92"/>
        <v>45750</v>
      </c>
      <c r="V715" s="77">
        <f t="shared" si="93"/>
        <v>46665</v>
      </c>
      <c r="W715" s="78">
        <f t="shared" si="94"/>
        <v>20</v>
      </c>
      <c r="X715" s="77">
        <f t="shared" si="95"/>
        <v>18300</v>
      </c>
      <c r="AH715" s="2"/>
      <c r="AQ715" s="2"/>
      <c r="AS715" s="2"/>
      <c r="AT715" s="2"/>
    </row>
    <row r="716" spans="1:46" ht="12.75">
      <c r="A716" s="3">
        <v>2016</v>
      </c>
      <c r="B716" s="3">
        <v>6755</v>
      </c>
      <c r="C716" s="1" t="s">
        <v>880</v>
      </c>
      <c r="D716" s="2">
        <v>42513</v>
      </c>
      <c r="E716" s="1" t="s">
        <v>883</v>
      </c>
      <c r="F716" s="2">
        <v>42514</v>
      </c>
      <c r="G716" s="77">
        <v>915</v>
      </c>
      <c r="H716" s="77">
        <v>915</v>
      </c>
      <c r="I716" s="77">
        <v>0</v>
      </c>
      <c r="J716" s="2">
        <v>42541</v>
      </c>
      <c r="K716" s="78">
        <v>30</v>
      </c>
      <c r="L716" s="2">
        <v>42370</v>
      </c>
      <c r="M716" s="2">
        <v>42735</v>
      </c>
      <c r="N716" s="77">
        <v>0</v>
      </c>
      <c r="P716" s="77">
        <v>0</v>
      </c>
      <c r="Q716" s="78">
        <f t="shared" si="88"/>
        <v>27</v>
      </c>
      <c r="R716" s="3" t="str">
        <f t="shared" si="89"/>
        <v>S</v>
      </c>
      <c r="S716" s="77">
        <f t="shared" si="90"/>
        <v>0</v>
      </c>
      <c r="T716" s="78">
        <f t="shared" si="91"/>
        <v>28</v>
      </c>
      <c r="U716" s="77">
        <f t="shared" si="92"/>
        <v>24705</v>
      </c>
      <c r="V716" s="77">
        <f t="shared" si="93"/>
        <v>25620</v>
      </c>
      <c r="W716" s="78">
        <f t="shared" si="94"/>
        <v>-3</v>
      </c>
      <c r="X716" s="77">
        <f t="shared" si="95"/>
        <v>-2745</v>
      </c>
      <c r="AH716" s="2"/>
      <c r="AQ716" s="2"/>
      <c r="AS716" s="2"/>
      <c r="AT716" s="2"/>
    </row>
    <row r="717" spans="1:46" ht="12.75">
      <c r="A717" s="3">
        <v>2016</v>
      </c>
      <c r="B717" s="3">
        <v>7709</v>
      </c>
      <c r="C717" s="1" t="s">
        <v>880</v>
      </c>
      <c r="D717" s="2">
        <v>42535</v>
      </c>
      <c r="E717" s="1" t="s">
        <v>884</v>
      </c>
      <c r="F717" s="2">
        <v>42535</v>
      </c>
      <c r="G717" s="77">
        <v>915</v>
      </c>
      <c r="H717" s="77">
        <v>915</v>
      </c>
      <c r="I717" s="77">
        <v>0</v>
      </c>
      <c r="J717" s="2">
        <v>42563</v>
      </c>
      <c r="K717" s="78">
        <v>30</v>
      </c>
      <c r="L717" s="2">
        <v>42370</v>
      </c>
      <c r="M717" s="2">
        <v>42735</v>
      </c>
      <c r="N717" s="77">
        <v>0</v>
      </c>
      <c r="P717" s="77">
        <v>0</v>
      </c>
      <c r="Q717" s="78">
        <f t="shared" si="88"/>
        <v>28</v>
      </c>
      <c r="R717" s="3" t="str">
        <f t="shared" si="89"/>
        <v>S</v>
      </c>
      <c r="S717" s="77">
        <f t="shared" si="90"/>
        <v>0</v>
      </c>
      <c r="T717" s="78">
        <f t="shared" si="91"/>
        <v>28</v>
      </c>
      <c r="U717" s="77">
        <f t="shared" si="92"/>
        <v>25620</v>
      </c>
      <c r="V717" s="77">
        <f t="shared" si="93"/>
        <v>25620</v>
      </c>
      <c r="W717" s="78">
        <f t="shared" si="94"/>
        <v>-2</v>
      </c>
      <c r="X717" s="77">
        <f t="shared" si="95"/>
        <v>-1830</v>
      </c>
      <c r="AH717" s="2"/>
      <c r="AQ717" s="2"/>
      <c r="AS717" s="2"/>
      <c r="AT717" s="2"/>
    </row>
    <row r="718" spans="1:46" ht="12.75">
      <c r="A718" s="3">
        <v>2016</v>
      </c>
      <c r="B718" s="3">
        <v>16257</v>
      </c>
      <c r="C718" s="1" t="s">
        <v>880</v>
      </c>
      <c r="D718" s="2">
        <v>42321</v>
      </c>
      <c r="E718" s="1" t="s">
        <v>885</v>
      </c>
      <c r="F718" s="2">
        <v>42324</v>
      </c>
      <c r="G718" s="77">
        <v>1564.04</v>
      </c>
      <c r="H718" s="77">
        <v>1564.04</v>
      </c>
      <c r="I718" s="77">
        <v>0</v>
      </c>
      <c r="J718" s="2">
        <v>42433</v>
      </c>
      <c r="K718" s="78">
        <v>30</v>
      </c>
      <c r="L718" s="2">
        <v>42370</v>
      </c>
      <c r="M718" s="2">
        <v>42735</v>
      </c>
      <c r="N718" s="77">
        <v>0</v>
      </c>
      <c r="P718" s="77">
        <v>0</v>
      </c>
      <c r="Q718" s="78">
        <f t="shared" si="88"/>
        <v>109</v>
      </c>
      <c r="R718" s="3" t="str">
        <f t="shared" si="89"/>
        <v>S</v>
      </c>
      <c r="S718" s="77">
        <f t="shared" si="90"/>
        <v>0</v>
      </c>
      <c r="T718" s="78">
        <f t="shared" si="91"/>
        <v>112</v>
      </c>
      <c r="U718" s="77">
        <f t="shared" si="92"/>
        <v>170480.36</v>
      </c>
      <c r="V718" s="77">
        <f t="shared" si="93"/>
        <v>175172.48</v>
      </c>
      <c r="W718" s="78">
        <f t="shared" si="94"/>
        <v>79</v>
      </c>
      <c r="X718" s="77">
        <f t="shared" si="95"/>
        <v>123559.16</v>
      </c>
      <c r="AH718" s="2"/>
      <c r="AQ718" s="2"/>
      <c r="AS718" s="2"/>
      <c r="AT718" s="2"/>
    </row>
    <row r="719" spans="1:46" ht="12.75">
      <c r="A719" s="3">
        <v>2016</v>
      </c>
      <c r="B719" s="3">
        <v>18136</v>
      </c>
      <c r="C719" s="1" t="s">
        <v>880</v>
      </c>
      <c r="D719" s="2">
        <v>42360</v>
      </c>
      <c r="E719" s="1" t="s">
        <v>886</v>
      </c>
      <c r="F719" s="2">
        <v>42360</v>
      </c>
      <c r="G719" s="77">
        <v>648.56</v>
      </c>
      <c r="H719" s="77">
        <v>648.56</v>
      </c>
      <c r="I719" s="77">
        <v>0</v>
      </c>
      <c r="J719" s="2">
        <v>42433</v>
      </c>
      <c r="K719" s="78">
        <v>30</v>
      </c>
      <c r="L719" s="2">
        <v>42370</v>
      </c>
      <c r="M719" s="2">
        <v>42735</v>
      </c>
      <c r="N719" s="77">
        <v>0</v>
      </c>
      <c r="P719" s="77">
        <v>0</v>
      </c>
      <c r="Q719" s="78">
        <f t="shared" si="88"/>
        <v>73</v>
      </c>
      <c r="R719" s="3" t="str">
        <f t="shared" si="89"/>
        <v>S</v>
      </c>
      <c r="S719" s="77">
        <f t="shared" si="90"/>
        <v>0</v>
      </c>
      <c r="T719" s="78">
        <f t="shared" si="91"/>
        <v>73</v>
      </c>
      <c r="U719" s="77">
        <f t="shared" si="92"/>
        <v>47344.88</v>
      </c>
      <c r="V719" s="77">
        <f t="shared" si="93"/>
        <v>47344.88</v>
      </c>
      <c r="W719" s="78">
        <f t="shared" si="94"/>
        <v>43</v>
      </c>
      <c r="X719" s="77">
        <f t="shared" si="95"/>
        <v>27888.08</v>
      </c>
      <c r="AH719" s="2"/>
      <c r="AQ719" s="2"/>
      <c r="AS719" s="2"/>
      <c r="AT719" s="2"/>
    </row>
    <row r="720" spans="1:46" ht="12.75">
      <c r="A720" s="3">
        <v>2016</v>
      </c>
      <c r="B720" s="3">
        <v>9595</v>
      </c>
      <c r="C720" s="1" t="s">
        <v>880</v>
      </c>
      <c r="D720" s="2">
        <v>42571</v>
      </c>
      <c r="E720" s="1" t="s">
        <v>887</v>
      </c>
      <c r="F720" s="2">
        <v>42571</v>
      </c>
      <c r="G720" s="77">
        <v>915</v>
      </c>
      <c r="H720" s="77">
        <v>915</v>
      </c>
      <c r="I720" s="77">
        <v>0</v>
      </c>
      <c r="J720" s="2">
        <v>42583</v>
      </c>
      <c r="K720" s="78">
        <v>30</v>
      </c>
      <c r="L720" s="2">
        <v>42370</v>
      </c>
      <c r="M720" s="2">
        <v>42735</v>
      </c>
      <c r="N720" s="77">
        <v>0</v>
      </c>
      <c r="P720" s="77">
        <v>0</v>
      </c>
      <c r="Q720" s="78">
        <f t="shared" si="88"/>
        <v>12</v>
      </c>
      <c r="R720" s="3" t="str">
        <f t="shared" si="89"/>
        <v>S</v>
      </c>
      <c r="S720" s="77">
        <f t="shared" si="90"/>
        <v>0</v>
      </c>
      <c r="T720" s="78">
        <f t="shared" si="91"/>
        <v>12</v>
      </c>
      <c r="U720" s="77">
        <f t="shared" si="92"/>
        <v>10980</v>
      </c>
      <c r="V720" s="77">
        <f t="shared" si="93"/>
        <v>10980</v>
      </c>
      <c r="W720" s="78">
        <f t="shared" si="94"/>
        <v>-18</v>
      </c>
      <c r="X720" s="77">
        <f t="shared" si="95"/>
        <v>-16470</v>
      </c>
      <c r="AH720" s="2"/>
      <c r="AQ720" s="2"/>
      <c r="AS720" s="2"/>
      <c r="AT720" s="2"/>
    </row>
    <row r="721" spans="1:46" ht="12.75">
      <c r="A721" s="3">
        <v>2016</v>
      </c>
      <c r="B721" s="3">
        <v>10113</v>
      </c>
      <c r="C721" s="1" t="s">
        <v>880</v>
      </c>
      <c r="D721" s="2">
        <v>42583</v>
      </c>
      <c r="E721" s="1" t="s">
        <v>888</v>
      </c>
      <c r="F721" s="2">
        <v>42584</v>
      </c>
      <c r="G721" s="77">
        <v>915</v>
      </c>
      <c r="H721" s="77">
        <v>915</v>
      </c>
      <c r="I721" s="77">
        <v>0</v>
      </c>
      <c r="J721" s="2">
        <v>42590</v>
      </c>
      <c r="K721" s="78">
        <v>30</v>
      </c>
      <c r="L721" s="2">
        <v>42370</v>
      </c>
      <c r="M721" s="2">
        <v>42735</v>
      </c>
      <c r="N721" s="77">
        <v>0</v>
      </c>
      <c r="P721" s="77">
        <v>0</v>
      </c>
      <c r="Q721" s="78">
        <f t="shared" si="88"/>
        <v>6</v>
      </c>
      <c r="R721" s="3" t="str">
        <f t="shared" si="89"/>
        <v>S</v>
      </c>
      <c r="S721" s="77">
        <f t="shared" si="90"/>
        <v>0</v>
      </c>
      <c r="T721" s="78">
        <f t="shared" si="91"/>
        <v>7</v>
      </c>
      <c r="U721" s="77">
        <f t="shared" si="92"/>
        <v>5490</v>
      </c>
      <c r="V721" s="77">
        <f t="shared" si="93"/>
        <v>6405</v>
      </c>
      <c r="W721" s="78">
        <f t="shared" si="94"/>
        <v>-24</v>
      </c>
      <c r="X721" s="77">
        <f t="shared" si="95"/>
        <v>-21960</v>
      </c>
      <c r="AH721" s="2"/>
      <c r="AQ721" s="2"/>
      <c r="AS721" s="2"/>
      <c r="AT721" s="2"/>
    </row>
    <row r="722" spans="1:46" ht="12.75">
      <c r="A722" s="3">
        <v>2016</v>
      </c>
      <c r="B722" s="3">
        <v>11929</v>
      </c>
      <c r="C722" s="1" t="s">
        <v>880</v>
      </c>
      <c r="D722" s="2">
        <v>42621</v>
      </c>
      <c r="E722" s="1" t="s">
        <v>889</v>
      </c>
      <c r="F722" s="2">
        <v>42622</v>
      </c>
      <c r="G722" s="77">
        <v>915</v>
      </c>
      <c r="H722" s="77">
        <v>915</v>
      </c>
      <c r="I722" s="77">
        <v>0</v>
      </c>
      <c r="J722" s="2">
        <v>42635</v>
      </c>
      <c r="K722" s="78">
        <v>30</v>
      </c>
      <c r="L722" s="2">
        <v>42370</v>
      </c>
      <c r="M722" s="2">
        <v>42735</v>
      </c>
      <c r="N722" s="77">
        <v>0</v>
      </c>
      <c r="P722" s="77">
        <v>0</v>
      </c>
      <c r="Q722" s="78">
        <f t="shared" si="88"/>
        <v>13</v>
      </c>
      <c r="R722" s="3" t="str">
        <f t="shared" si="89"/>
        <v>S</v>
      </c>
      <c r="S722" s="77">
        <f t="shared" si="90"/>
        <v>0</v>
      </c>
      <c r="T722" s="78">
        <f t="shared" si="91"/>
        <v>14</v>
      </c>
      <c r="U722" s="77">
        <f t="shared" si="92"/>
        <v>11895</v>
      </c>
      <c r="V722" s="77">
        <f t="shared" si="93"/>
        <v>12810</v>
      </c>
      <c r="W722" s="78">
        <f t="shared" si="94"/>
        <v>-17</v>
      </c>
      <c r="X722" s="77">
        <f t="shared" si="95"/>
        <v>-15555</v>
      </c>
      <c r="AH722" s="2"/>
      <c r="AQ722" s="2"/>
      <c r="AS722" s="2"/>
      <c r="AT722" s="2"/>
    </row>
    <row r="723" spans="1:46" ht="12.75">
      <c r="A723" s="3">
        <v>2016</v>
      </c>
      <c r="B723" s="3">
        <v>819</v>
      </c>
      <c r="C723" s="1" t="s">
        <v>880</v>
      </c>
      <c r="D723" s="2">
        <v>42388</v>
      </c>
      <c r="E723" s="1" t="s">
        <v>165</v>
      </c>
      <c r="F723" s="2">
        <v>42389</v>
      </c>
      <c r="G723" s="77">
        <v>1830</v>
      </c>
      <c r="H723" s="77">
        <v>1830</v>
      </c>
      <c r="I723" s="77">
        <v>0</v>
      </c>
      <c r="J723" s="2">
        <v>42431</v>
      </c>
      <c r="K723" s="78">
        <v>30</v>
      </c>
      <c r="L723" s="2">
        <v>42370</v>
      </c>
      <c r="M723" s="2">
        <v>42735</v>
      </c>
      <c r="N723" s="77">
        <v>0</v>
      </c>
      <c r="P723" s="77">
        <v>0</v>
      </c>
      <c r="Q723" s="78">
        <f t="shared" si="88"/>
        <v>42</v>
      </c>
      <c r="R723" s="3" t="str">
        <f t="shared" si="89"/>
        <v>S</v>
      </c>
      <c r="S723" s="77">
        <f t="shared" si="90"/>
        <v>0</v>
      </c>
      <c r="T723" s="78">
        <f t="shared" si="91"/>
        <v>43</v>
      </c>
      <c r="U723" s="77">
        <f t="shared" si="92"/>
        <v>76860</v>
      </c>
      <c r="V723" s="77">
        <f t="shared" si="93"/>
        <v>78690</v>
      </c>
      <c r="W723" s="78">
        <f t="shared" si="94"/>
        <v>12</v>
      </c>
      <c r="X723" s="77">
        <f t="shared" si="95"/>
        <v>21960</v>
      </c>
      <c r="AH723" s="2"/>
      <c r="AQ723" s="2"/>
      <c r="AS723" s="2"/>
      <c r="AT723" s="2"/>
    </row>
    <row r="724" spans="1:46" ht="12.75">
      <c r="A724" s="3">
        <v>2016</v>
      </c>
      <c r="C724" s="1" t="s">
        <v>890</v>
      </c>
      <c r="D724" s="2">
        <v>37256</v>
      </c>
      <c r="E724" s="1" t="s">
        <v>891</v>
      </c>
      <c r="F724" s="2">
        <v>37306</v>
      </c>
      <c r="G724" s="77">
        <v>152.4</v>
      </c>
      <c r="H724" s="77">
        <v>0</v>
      </c>
      <c r="I724" s="77">
        <v>0</v>
      </c>
      <c r="J724" s="2">
        <v>1</v>
      </c>
      <c r="K724" s="78">
        <v>30</v>
      </c>
      <c r="L724" s="2">
        <v>42370</v>
      </c>
      <c r="M724" s="2">
        <v>42735</v>
      </c>
      <c r="N724" s="77">
        <v>0</v>
      </c>
      <c r="P724" s="77">
        <v>0</v>
      </c>
      <c r="Q724" s="78">
        <f t="shared" si="88"/>
        <v>0</v>
      </c>
      <c r="R724" s="3" t="str">
        <f t="shared" si="89"/>
        <v>N</v>
      </c>
      <c r="S724" s="77">
        <f t="shared" si="90"/>
        <v>152.4</v>
      </c>
      <c r="T724" s="78">
        <f t="shared" si="91"/>
        <v>0</v>
      </c>
      <c r="U724" s="77">
        <f t="shared" si="92"/>
        <v>0</v>
      </c>
      <c r="V724" s="77">
        <f t="shared" si="93"/>
        <v>0</v>
      </c>
      <c r="W724" s="78">
        <f t="shared" si="94"/>
        <v>0</v>
      </c>
      <c r="X724" s="77">
        <f t="shared" si="95"/>
        <v>0</v>
      </c>
      <c r="AH724" s="2"/>
      <c r="AQ724" s="2"/>
      <c r="AS724" s="2"/>
      <c r="AT724" s="2"/>
    </row>
    <row r="725" spans="1:46" ht="12.75">
      <c r="A725" s="3">
        <v>2016</v>
      </c>
      <c r="C725" s="1" t="s">
        <v>890</v>
      </c>
      <c r="D725" s="2">
        <v>37858</v>
      </c>
      <c r="E725" s="1" t="s">
        <v>892</v>
      </c>
      <c r="F725" s="2">
        <v>37882</v>
      </c>
      <c r="G725" s="77">
        <v>1476.4</v>
      </c>
      <c r="H725" s="77">
        <v>0</v>
      </c>
      <c r="I725" s="77">
        <v>0</v>
      </c>
      <c r="J725" s="2">
        <v>1</v>
      </c>
      <c r="K725" s="78">
        <v>30</v>
      </c>
      <c r="L725" s="2">
        <v>42370</v>
      </c>
      <c r="M725" s="2">
        <v>42735</v>
      </c>
      <c r="N725" s="77">
        <v>0</v>
      </c>
      <c r="P725" s="77">
        <v>0</v>
      </c>
      <c r="Q725" s="78">
        <f t="shared" si="88"/>
        <v>0</v>
      </c>
      <c r="R725" s="3" t="str">
        <f t="shared" si="89"/>
        <v>N</v>
      </c>
      <c r="S725" s="77">
        <f t="shared" si="90"/>
        <v>1476.4</v>
      </c>
      <c r="T725" s="78">
        <f t="shared" si="91"/>
        <v>0</v>
      </c>
      <c r="U725" s="77">
        <f t="shared" si="92"/>
        <v>0</v>
      </c>
      <c r="V725" s="77">
        <f t="shared" si="93"/>
        <v>0</v>
      </c>
      <c r="W725" s="78">
        <f t="shared" si="94"/>
        <v>0</v>
      </c>
      <c r="X725" s="77">
        <f t="shared" si="95"/>
        <v>0</v>
      </c>
      <c r="AH725" s="2"/>
      <c r="AQ725" s="2"/>
      <c r="AS725" s="2"/>
      <c r="AT725" s="2"/>
    </row>
    <row r="726" spans="1:46" ht="12.75">
      <c r="A726" s="3">
        <v>2016</v>
      </c>
      <c r="B726" s="3">
        <v>11206</v>
      </c>
      <c r="C726" s="1" t="s">
        <v>893</v>
      </c>
      <c r="D726" s="2">
        <v>42608</v>
      </c>
      <c r="E726" s="1" t="s">
        <v>894</v>
      </c>
      <c r="F726" s="2">
        <v>42611</v>
      </c>
      <c r="G726" s="77">
        <v>958.99</v>
      </c>
      <c r="H726" s="77">
        <v>958.99</v>
      </c>
      <c r="I726" s="77">
        <v>0</v>
      </c>
      <c r="J726" s="2">
        <v>42628</v>
      </c>
      <c r="K726" s="78">
        <v>30</v>
      </c>
      <c r="L726" s="2">
        <v>42370</v>
      </c>
      <c r="M726" s="2">
        <v>42735</v>
      </c>
      <c r="N726" s="77">
        <v>0</v>
      </c>
      <c r="P726" s="77">
        <v>0</v>
      </c>
      <c r="Q726" s="78">
        <f t="shared" si="88"/>
        <v>17</v>
      </c>
      <c r="R726" s="3" t="str">
        <f t="shared" si="89"/>
        <v>S</v>
      </c>
      <c r="S726" s="77">
        <f t="shared" si="90"/>
        <v>0</v>
      </c>
      <c r="T726" s="78">
        <f t="shared" si="91"/>
        <v>20</v>
      </c>
      <c r="U726" s="77">
        <f t="shared" si="92"/>
        <v>16302.83</v>
      </c>
      <c r="V726" s="77">
        <f t="shared" si="93"/>
        <v>19179.8</v>
      </c>
      <c r="W726" s="78">
        <f t="shared" si="94"/>
        <v>-13</v>
      </c>
      <c r="X726" s="77">
        <f t="shared" si="95"/>
        <v>-12466.87</v>
      </c>
      <c r="AH726" s="2"/>
      <c r="AQ726" s="2"/>
      <c r="AS726" s="2"/>
      <c r="AT726" s="2"/>
    </row>
    <row r="727" spans="1:46" ht="12.75">
      <c r="A727" s="3">
        <v>2016</v>
      </c>
      <c r="B727" s="3">
        <v>11408</v>
      </c>
      <c r="C727" s="1" t="s">
        <v>893</v>
      </c>
      <c r="D727" s="2">
        <v>41855</v>
      </c>
      <c r="E727" s="1" t="s">
        <v>895</v>
      </c>
      <c r="F727" s="2">
        <v>41864</v>
      </c>
      <c r="G727" s="77">
        <v>671.24</v>
      </c>
      <c r="H727" s="77">
        <v>0</v>
      </c>
      <c r="I727" s="77">
        <v>0</v>
      </c>
      <c r="J727" s="2">
        <v>1</v>
      </c>
      <c r="K727" s="78">
        <v>30</v>
      </c>
      <c r="L727" s="2">
        <v>42370</v>
      </c>
      <c r="M727" s="2">
        <v>42735</v>
      </c>
      <c r="N727" s="77">
        <v>0</v>
      </c>
      <c r="P727" s="77">
        <v>0</v>
      </c>
      <c r="Q727" s="78">
        <f t="shared" si="88"/>
        <v>0</v>
      </c>
      <c r="R727" s="3" t="str">
        <f t="shared" si="89"/>
        <v>N</v>
      </c>
      <c r="S727" s="77">
        <f t="shared" si="90"/>
        <v>671.24</v>
      </c>
      <c r="T727" s="78">
        <f t="shared" si="91"/>
        <v>0</v>
      </c>
      <c r="U727" s="77">
        <f t="shared" si="92"/>
        <v>0</v>
      </c>
      <c r="V727" s="77">
        <f t="shared" si="93"/>
        <v>0</v>
      </c>
      <c r="W727" s="78">
        <f t="shared" si="94"/>
        <v>0</v>
      </c>
      <c r="X727" s="77">
        <f t="shared" si="95"/>
        <v>0</v>
      </c>
      <c r="AH727" s="2"/>
      <c r="AQ727" s="2"/>
      <c r="AS727" s="2"/>
      <c r="AT727" s="2"/>
    </row>
    <row r="728" spans="1:46" ht="12.75">
      <c r="A728" s="3">
        <v>2016</v>
      </c>
      <c r="C728" s="1" t="s">
        <v>893</v>
      </c>
      <c r="D728" s="2">
        <v>40163</v>
      </c>
      <c r="E728" s="1" t="s">
        <v>896</v>
      </c>
      <c r="F728" s="2">
        <v>40178</v>
      </c>
      <c r="G728" s="77">
        <v>0.08</v>
      </c>
      <c r="H728" s="77">
        <v>0</v>
      </c>
      <c r="I728" s="77">
        <v>0</v>
      </c>
      <c r="J728" s="2">
        <v>1</v>
      </c>
      <c r="K728" s="78">
        <v>30</v>
      </c>
      <c r="L728" s="2">
        <v>42370</v>
      </c>
      <c r="M728" s="2">
        <v>42735</v>
      </c>
      <c r="N728" s="77">
        <v>0</v>
      </c>
      <c r="P728" s="77">
        <v>0</v>
      </c>
      <c r="Q728" s="78">
        <f t="shared" si="88"/>
        <v>0</v>
      </c>
      <c r="R728" s="3" t="str">
        <f t="shared" si="89"/>
        <v>N</v>
      </c>
      <c r="S728" s="77">
        <f t="shared" si="90"/>
        <v>0.08</v>
      </c>
      <c r="T728" s="78">
        <f t="shared" si="91"/>
        <v>0</v>
      </c>
      <c r="U728" s="77">
        <f t="shared" si="92"/>
        <v>0</v>
      </c>
      <c r="V728" s="77">
        <f t="shared" si="93"/>
        <v>0</v>
      </c>
      <c r="W728" s="78">
        <f t="shared" si="94"/>
        <v>0</v>
      </c>
      <c r="X728" s="77">
        <f t="shared" si="95"/>
        <v>0</v>
      </c>
      <c r="AH728" s="2"/>
      <c r="AQ728" s="2"/>
      <c r="AS728" s="2"/>
      <c r="AT728" s="2"/>
    </row>
    <row r="729" spans="1:46" ht="12.75">
      <c r="A729" s="3">
        <v>2016</v>
      </c>
      <c r="B729" s="3">
        <v>8881</v>
      </c>
      <c r="C729" s="1" t="s">
        <v>897</v>
      </c>
      <c r="D729" s="2">
        <v>42557</v>
      </c>
      <c r="E729" s="1" t="s">
        <v>898</v>
      </c>
      <c r="F729" s="2">
        <v>42558</v>
      </c>
      <c r="G729" s="77">
        <v>942.33</v>
      </c>
      <c r="H729" s="77">
        <v>942.33</v>
      </c>
      <c r="I729" s="77">
        <v>0</v>
      </c>
      <c r="J729" s="2">
        <v>42564</v>
      </c>
      <c r="K729" s="78">
        <v>30</v>
      </c>
      <c r="L729" s="2">
        <v>42370</v>
      </c>
      <c r="M729" s="2">
        <v>42735</v>
      </c>
      <c r="N729" s="77">
        <v>0</v>
      </c>
      <c r="P729" s="77">
        <v>0</v>
      </c>
      <c r="Q729" s="78">
        <f t="shared" si="88"/>
        <v>6</v>
      </c>
      <c r="R729" s="3" t="str">
        <f t="shared" si="89"/>
        <v>S</v>
      </c>
      <c r="S729" s="77">
        <f t="shared" si="90"/>
        <v>0</v>
      </c>
      <c r="T729" s="78">
        <f t="shared" si="91"/>
        <v>7</v>
      </c>
      <c r="U729" s="77">
        <f t="shared" si="92"/>
        <v>5653.98</v>
      </c>
      <c r="V729" s="77">
        <f t="shared" si="93"/>
        <v>6596.31</v>
      </c>
      <c r="W729" s="78">
        <f t="shared" si="94"/>
        <v>-24</v>
      </c>
      <c r="X729" s="77">
        <f t="shared" si="95"/>
        <v>-22615.92</v>
      </c>
      <c r="AH729" s="2"/>
      <c r="AQ729" s="2"/>
      <c r="AS729" s="2"/>
      <c r="AT729" s="2"/>
    </row>
    <row r="730" spans="1:46" ht="12.75">
      <c r="A730" s="3">
        <v>2016</v>
      </c>
      <c r="B730" s="3">
        <v>18519</v>
      </c>
      <c r="C730" s="1" t="s">
        <v>897</v>
      </c>
      <c r="D730" s="2">
        <v>42308</v>
      </c>
      <c r="E730" s="1" t="s">
        <v>899</v>
      </c>
      <c r="F730" s="2">
        <v>42369</v>
      </c>
      <c r="G730" s="77">
        <v>259.13</v>
      </c>
      <c r="H730" s="77">
        <v>259.13</v>
      </c>
      <c r="I730" s="77">
        <v>0</v>
      </c>
      <c r="J730" s="2">
        <v>42423</v>
      </c>
      <c r="K730" s="78">
        <v>30</v>
      </c>
      <c r="L730" s="2">
        <v>42370</v>
      </c>
      <c r="M730" s="2">
        <v>42735</v>
      </c>
      <c r="N730" s="77">
        <v>0</v>
      </c>
      <c r="P730" s="77">
        <v>0</v>
      </c>
      <c r="Q730" s="78">
        <f t="shared" si="88"/>
        <v>54</v>
      </c>
      <c r="R730" s="3" t="str">
        <f t="shared" si="89"/>
        <v>S</v>
      </c>
      <c r="S730" s="77">
        <f t="shared" si="90"/>
        <v>0</v>
      </c>
      <c r="T730" s="78">
        <f t="shared" si="91"/>
        <v>115</v>
      </c>
      <c r="U730" s="77">
        <f t="shared" si="92"/>
        <v>13993.02</v>
      </c>
      <c r="V730" s="77">
        <f t="shared" si="93"/>
        <v>29799.95</v>
      </c>
      <c r="W730" s="78">
        <f t="shared" si="94"/>
        <v>24</v>
      </c>
      <c r="X730" s="77">
        <f t="shared" si="95"/>
        <v>6219.12</v>
      </c>
      <c r="AH730" s="2"/>
      <c r="AQ730" s="2"/>
      <c r="AS730" s="2"/>
      <c r="AT730" s="2"/>
    </row>
    <row r="731" spans="1:46" ht="12.75">
      <c r="A731" s="3">
        <v>2016</v>
      </c>
      <c r="B731" s="3">
        <v>17741</v>
      </c>
      <c r="C731" s="1" t="s">
        <v>897</v>
      </c>
      <c r="D731" s="2">
        <v>42338</v>
      </c>
      <c r="E731" s="1" t="s">
        <v>900</v>
      </c>
      <c r="F731" s="2">
        <v>42353</v>
      </c>
      <c r="G731" s="77">
        <v>40.02</v>
      </c>
      <c r="H731" s="77">
        <v>40.02</v>
      </c>
      <c r="I731" s="77">
        <v>0</v>
      </c>
      <c r="J731" s="2">
        <v>42430</v>
      </c>
      <c r="K731" s="78">
        <v>30</v>
      </c>
      <c r="L731" s="2">
        <v>42370</v>
      </c>
      <c r="M731" s="2">
        <v>42735</v>
      </c>
      <c r="N731" s="77">
        <v>0</v>
      </c>
      <c r="P731" s="77">
        <v>0</v>
      </c>
      <c r="Q731" s="78">
        <f t="shared" si="88"/>
        <v>77</v>
      </c>
      <c r="R731" s="3" t="str">
        <f t="shared" si="89"/>
        <v>S</v>
      </c>
      <c r="S731" s="77">
        <f t="shared" si="90"/>
        <v>0</v>
      </c>
      <c r="T731" s="78">
        <f t="shared" si="91"/>
        <v>92</v>
      </c>
      <c r="U731" s="77">
        <f t="shared" si="92"/>
        <v>3081.54</v>
      </c>
      <c r="V731" s="77">
        <f t="shared" si="93"/>
        <v>3681.84</v>
      </c>
      <c r="W731" s="78">
        <f t="shared" si="94"/>
        <v>47</v>
      </c>
      <c r="X731" s="77">
        <f t="shared" si="95"/>
        <v>1880.94</v>
      </c>
      <c r="AH731" s="2"/>
      <c r="AQ731" s="2"/>
      <c r="AS731" s="2"/>
      <c r="AT731" s="2"/>
    </row>
    <row r="732" spans="1:46" ht="12.75">
      <c r="A732" s="3">
        <v>2016</v>
      </c>
      <c r="B732" s="3">
        <v>76</v>
      </c>
      <c r="C732" s="1" t="s">
        <v>897</v>
      </c>
      <c r="D732" s="2">
        <v>42369</v>
      </c>
      <c r="E732" s="1" t="s">
        <v>161</v>
      </c>
      <c r="F732" s="2">
        <v>42374</v>
      </c>
      <c r="G732" s="77">
        <v>66</v>
      </c>
      <c r="H732" s="77">
        <v>66</v>
      </c>
      <c r="I732" s="77">
        <v>0</v>
      </c>
      <c r="J732" s="2">
        <v>42423</v>
      </c>
      <c r="K732" s="78">
        <v>30</v>
      </c>
      <c r="L732" s="2">
        <v>42370</v>
      </c>
      <c r="M732" s="2">
        <v>42735</v>
      </c>
      <c r="N732" s="77">
        <v>0</v>
      </c>
      <c r="P732" s="77">
        <v>0</v>
      </c>
      <c r="Q732" s="78">
        <f t="shared" si="88"/>
        <v>49</v>
      </c>
      <c r="R732" s="3" t="str">
        <f t="shared" si="89"/>
        <v>S</v>
      </c>
      <c r="S732" s="77">
        <f t="shared" si="90"/>
        <v>0</v>
      </c>
      <c r="T732" s="78">
        <f t="shared" si="91"/>
        <v>54</v>
      </c>
      <c r="U732" s="77">
        <f t="shared" si="92"/>
        <v>3234</v>
      </c>
      <c r="V732" s="77">
        <f t="shared" si="93"/>
        <v>3564</v>
      </c>
      <c r="W732" s="78">
        <f t="shared" si="94"/>
        <v>19</v>
      </c>
      <c r="X732" s="77">
        <f t="shared" si="95"/>
        <v>1254</v>
      </c>
      <c r="AH732" s="2"/>
      <c r="AQ732" s="2"/>
      <c r="AS732" s="2"/>
      <c r="AT732" s="2"/>
    </row>
    <row r="733" spans="1:46" ht="12.75">
      <c r="A733" s="3">
        <v>2016</v>
      </c>
      <c r="B733" s="3">
        <v>10978</v>
      </c>
      <c r="C733" s="1" t="s">
        <v>897</v>
      </c>
      <c r="D733" s="2">
        <v>41851</v>
      </c>
      <c r="E733" s="1" t="s">
        <v>901</v>
      </c>
      <c r="F733" s="2">
        <v>41855</v>
      </c>
      <c r="G733" s="77">
        <v>452.99</v>
      </c>
      <c r="H733" s="77">
        <v>0</v>
      </c>
      <c r="I733" s="77">
        <v>0</v>
      </c>
      <c r="J733" s="2">
        <v>1</v>
      </c>
      <c r="K733" s="78">
        <v>30</v>
      </c>
      <c r="L733" s="2">
        <v>42370</v>
      </c>
      <c r="M733" s="2">
        <v>42735</v>
      </c>
      <c r="N733" s="77">
        <v>0</v>
      </c>
      <c r="P733" s="77">
        <v>0</v>
      </c>
      <c r="Q733" s="78">
        <f t="shared" si="88"/>
        <v>0</v>
      </c>
      <c r="R733" s="3" t="str">
        <f t="shared" si="89"/>
        <v>N</v>
      </c>
      <c r="S733" s="77">
        <f t="shared" si="90"/>
        <v>452.99</v>
      </c>
      <c r="T733" s="78">
        <f t="shared" si="91"/>
        <v>0</v>
      </c>
      <c r="U733" s="77">
        <f t="shared" si="92"/>
        <v>0</v>
      </c>
      <c r="V733" s="77">
        <f t="shared" si="93"/>
        <v>0</v>
      </c>
      <c r="W733" s="78">
        <f t="shared" si="94"/>
        <v>0</v>
      </c>
      <c r="X733" s="77">
        <f t="shared" si="95"/>
        <v>0</v>
      </c>
      <c r="AH733" s="2"/>
      <c r="AQ733" s="2"/>
      <c r="AS733" s="2"/>
      <c r="AT733" s="2"/>
    </row>
    <row r="734" spans="1:46" ht="12.75">
      <c r="A734" s="3">
        <v>2016</v>
      </c>
      <c r="B734" s="3">
        <v>13045</v>
      </c>
      <c r="C734" s="1" t="s">
        <v>902</v>
      </c>
      <c r="D734" s="2">
        <v>42629</v>
      </c>
      <c r="E734" s="1" t="s">
        <v>903</v>
      </c>
      <c r="F734" s="2">
        <v>42643</v>
      </c>
      <c r="G734" s="77">
        <v>3141.5</v>
      </c>
      <c r="H734" s="77">
        <v>3141.5</v>
      </c>
      <c r="I734" s="77">
        <v>0</v>
      </c>
      <c r="J734" s="2">
        <v>42649</v>
      </c>
      <c r="K734" s="78">
        <v>30</v>
      </c>
      <c r="L734" s="2">
        <v>42370</v>
      </c>
      <c r="M734" s="2">
        <v>42735</v>
      </c>
      <c r="N734" s="77">
        <v>0</v>
      </c>
      <c r="P734" s="77">
        <v>0</v>
      </c>
      <c r="Q734" s="78">
        <f t="shared" si="88"/>
        <v>6</v>
      </c>
      <c r="R734" s="3" t="str">
        <f t="shared" si="89"/>
        <v>S</v>
      </c>
      <c r="S734" s="77">
        <f t="shared" si="90"/>
        <v>0</v>
      </c>
      <c r="T734" s="78">
        <f t="shared" si="91"/>
        <v>20</v>
      </c>
      <c r="U734" s="77">
        <f t="shared" si="92"/>
        <v>18849</v>
      </c>
      <c r="V734" s="77">
        <f t="shared" si="93"/>
        <v>62830</v>
      </c>
      <c r="W734" s="78">
        <f t="shared" si="94"/>
        <v>-24</v>
      </c>
      <c r="X734" s="77">
        <f t="shared" si="95"/>
        <v>-75396</v>
      </c>
      <c r="AH734" s="2"/>
      <c r="AQ734" s="2"/>
      <c r="AS734" s="2"/>
      <c r="AT734" s="2"/>
    </row>
    <row r="735" spans="1:46" ht="12.75">
      <c r="A735" s="3">
        <v>2016</v>
      </c>
      <c r="C735" s="1" t="s">
        <v>904</v>
      </c>
      <c r="D735" s="2">
        <v>38159</v>
      </c>
      <c r="E735" s="1" t="s">
        <v>905</v>
      </c>
      <c r="F735" s="2">
        <v>38209</v>
      </c>
      <c r="G735" s="77">
        <v>2246.64</v>
      </c>
      <c r="H735" s="77">
        <v>0</v>
      </c>
      <c r="I735" s="77">
        <v>0</v>
      </c>
      <c r="J735" s="2">
        <v>1</v>
      </c>
      <c r="K735" s="78">
        <v>30</v>
      </c>
      <c r="L735" s="2">
        <v>42370</v>
      </c>
      <c r="M735" s="2">
        <v>42735</v>
      </c>
      <c r="N735" s="77">
        <v>0</v>
      </c>
      <c r="P735" s="77">
        <v>0</v>
      </c>
      <c r="Q735" s="78">
        <f t="shared" si="88"/>
        <v>0</v>
      </c>
      <c r="R735" s="3" t="str">
        <f t="shared" si="89"/>
        <v>N</v>
      </c>
      <c r="S735" s="77">
        <f t="shared" si="90"/>
        <v>2246.64</v>
      </c>
      <c r="T735" s="78">
        <f t="shared" si="91"/>
        <v>0</v>
      </c>
      <c r="U735" s="77">
        <f t="shared" si="92"/>
        <v>0</v>
      </c>
      <c r="V735" s="77">
        <f t="shared" si="93"/>
        <v>0</v>
      </c>
      <c r="W735" s="78">
        <f t="shared" si="94"/>
        <v>0</v>
      </c>
      <c r="X735" s="77">
        <f t="shared" si="95"/>
        <v>0</v>
      </c>
      <c r="AH735" s="2"/>
      <c r="AQ735" s="2"/>
      <c r="AS735" s="2"/>
      <c r="AT735" s="2"/>
    </row>
    <row r="736" spans="1:46" ht="12.75">
      <c r="A736" s="3">
        <v>2016</v>
      </c>
      <c r="C736" s="1" t="s">
        <v>904</v>
      </c>
      <c r="D736" s="2">
        <v>39928</v>
      </c>
      <c r="E736" s="1" t="s">
        <v>906</v>
      </c>
      <c r="F736" s="2">
        <v>39946</v>
      </c>
      <c r="G736" s="77">
        <v>347.26</v>
      </c>
      <c r="H736" s="77">
        <v>0</v>
      </c>
      <c r="I736" s="77">
        <v>0</v>
      </c>
      <c r="J736" s="2">
        <v>1</v>
      </c>
      <c r="K736" s="78">
        <v>30</v>
      </c>
      <c r="L736" s="2">
        <v>42370</v>
      </c>
      <c r="M736" s="2">
        <v>42735</v>
      </c>
      <c r="N736" s="77">
        <v>0</v>
      </c>
      <c r="P736" s="77">
        <v>0</v>
      </c>
      <c r="Q736" s="78">
        <f t="shared" si="88"/>
        <v>0</v>
      </c>
      <c r="R736" s="3" t="str">
        <f t="shared" si="89"/>
        <v>N</v>
      </c>
      <c r="S736" s="77">
        <f t="shared" si="90"/>
        <v>347.26</v>
      </c>
      <c r="T736" s="78">
        <f t="shared" si="91"/>
        <v>0</v>
      </c>
      <c r="U736" s="77">
        <f t="shared" si="92"/>
        <v>0</v>
      </c>
      <c r="V736" s="77">
        <f t="shared" si="93"/>
        <v>0</v>
      </c>
      <c r="W736" s="78">
        <f t="shared" si="94"/>
        <v>0</v>
      </c>
      <c r="X736" s="77">
        <f t="shared" si="95"/>
        <v>0</v>
      </c>
      <c r="AH736" s="2"/>
      <c r="AQ736" s="2"/>
      <c r="AS736" s="2"/>
      <c r="AT736" s="2"/>
    </row>
    <row r="737" spans="1:46" ht="12.75">
      <c r="A737" s="3">
        <v>2016</v>
      </c>
      <c r="C737" s="1" t="s">
        <v>904</v>
      </c>
      <c r="D737" s="2">
        <v>37267</v>
      </c>
      <c r="E737" s="1" t="s">
        <v>907</v>
      </c>
      <c r="F737" s="2">
        <v>37306</v>
      </c>
      <c r="G737" s="77">
        <v>2044.24</v>
      </c>
      <c r="H737" s="77">
        <v>0</v>
      </c>
      <c r="I737" s="77">
        <v>0</v>
      </c>
      <c r="J737" s="2">
        <v>1</v>
      </c>
      <c r="K737" s="78">
        <v>30</v>
      </c>
      <c r="L737" s="2">
        <v>42370</v>
      </c>
      <c r="M737" s="2">
        <v>42735</v>
      </c>
      <c r="N737" s="77">
        <v>0</v>
      </c>
      <c r="P737" s="77">
        <v>0</v>
      </c>
      <c r="Q737" s="78">
        <f t="shared" si="88"/>
        <v>0</v>
      </c>
      <c r="R737" s="3" t="str">
        <f t="shared" si="89"/>
        <v>N</v>
      </c>
      <c r="S737" s="77">
        <f t="shared" si="90"/>
        <v>2044.24</v>
      </c>
      <c r="T737" s="78">
        <f t="shared" si="91"/>
        <v>0</v>
      </c>
      <c r="U737" s="77">
        <f t="shared" si="92"/>
        <v>0</v>
      </c>
      <c r="V737" s="77">
        <f t="shared" si="93"/>
        <v>0</v>
      </c>
      <c r="W737" s="78">
        <f t="shared" si="94"/>
        <v>0</v>
      </c>
      <c r="X737" s="77">
        <f t="shared" si="95"/>
        <v>0</v>
      </c>
      <c r="AH737" s="2"/>
      <c r="AQ737" s="2"/>
      <c r="AS737" s="2"/>
      <c r="AT737" s="2"/>
    </row>
    <row r="738" spans="1:46" ht="12.75">
      <c r="A738" s="3">
        <v>2016</v>
      </c>
      <c r="B738" s="3">
        <v>34</v>
      </c>
      <c r="C738" s="1" t="s">
        <v>904</v>
      </c>
      <c r="D738" s="2">
        <v>41631</v>
      </c>
      <c r="E738" s="1" t="s">
        <v>908</v>
      </c>
      <c r="F738" s="2">
        <v>41656</v>
      </c>
      <c r="G738" s="77">
        <v>1347.6</v>
      </c>
      <c r="H738" s="77">
        <v>0</v>
      </c>
      <c r="I738" s="77">
        <v>0</v>
      </c>
      <c r="J738" s="2">
        <v>1</v>
      </c>
      <c r="K738" s="78">
        <v>30</v>
      </c>
      <c r="L738" s="2">
        <v>42370</v>
      </c>
      <c r="M738" s="2">
        <v>42735</v>
      </c>
      <c r="N738" s="77">
        <v>0</v>
      </c>
      <c r="P738" s="77">
        <v>0</v>
      </c>
      <c r="Q738" s="78">
        <f t="shared" si="88"/>
        <v>0</v>
      </c>
      <c r="R738" s="3" t="str">
        <f t="shared" si="89"/>
        <v>N</v>
      </c>
      <c r="S738" s="77">
        <f t="shared" si="90"/>
        <v>1347.6</v>
      </c>
      <c r="T738" s="78">
        <f t="shared" si="91"/>
        <v>0</v>
      </c>
      <c r="U738" s="77">
        <f t="shared" si="92"/>
        <v>0</v>
      </c>
      <c r="V738" s="77">
        <f t="shared" si="93"/>
        <v>0</v>
      </c>
      <c r="W738" s="78">
        <f t="shared" si="94"/>
        <v>0</v>
      </c>
      <c r="X738" s="77">
        <f t="shared" si="95"/>
        <v>0</v>
      </c>
      <c r="AH738" s="2"/>
      <c r="AQ738" s="2"/>
      <c r="AS738" s="2"/>
      <c r="AT738" s="2"/>
    </row>
    <row r="739" spans="1:46" ht="12.75">
      <c r="A739" s="3">
        <v>2016</v>
      </c>
      <c r="B739" s="3">
        <v>16150</v>
      </c>
      <c r="C739" s="1" t="s">
        <v>909</v>
      </c>
      <c r="D739" s="2">
        <v>42206</v>
      </c>
      <c r="E739" s="1" t="s">
        <v>910</v>
      </c>
      <c r="F739" s="2">
        <v>42320</v>
      </c>
      <c r="G739" s="77">
        <v>87.5</v>
      </c>
      <c r="H739" s="77">
        <v>87.5</v>
      </c>
      <c r="I739" s="77">
        <v>0</v>
      </c>
      <c r="J739" s="2">
        <v>42438</v>
      </c>
      <c r="K739" s="78">
        <v>30</v>
      </c>
      <c r="L739" s="2">
        <v>42370</v>
      </c>
      <c r="M739" s="2">
        <v>42735</v>
      </c>
      <c r="N739" s="77">
        <v>0</v>
      </c>
      <c r="P739" s="77">
        <v>0</v>
      </c>
      <c r="Q739" s="78">
        <f t="shared" si="88"/>
        <v>118</v>
      </c>
      <c r="R739" s="3" t="str">
        <f t="shared" si="89"/>
        <v>S</v>
      </c>
      <c r="S739" s="77">
        <f t="shared" si="90"/>
        <v>0</v>
      </c>
      <c r="T739" s="78">
        <f t="shared" si="91"/>
        <v>232</v>
      </c>
      <c r="U739" s="77">
        <f t="shared" si="92"/>
        <v>10325</v>
      </c>
      <c r="V739" s="77">
        <f t="shared" si="93"/>
        <v>20300</v>
      </c>
      <c r="W739" s="78">
        <f t="shared" si="94"/>
        <v>88</v>
      </c>
      <c r="X739" s="77">
        <f t="shared" si="95"/>
        <v>7700</v>
      </c>
      <c r="AH739" s="2"/>
      <c r="AQ739" s="2"/>
      <c r="AS739" s="2"/>
      <c r="AT739" s="2"/>
    </row>
    <row r="740" spans="1:46" ht="12.75">
      <c r="A740" s="3">
        <v>2016</v>
      </c>
      <c r="B740" s="3">
        <v>11637</v>
      </c>
      <c r="C740" s="1" t="s">
        <v>909</v>
      </c>
      <c r="D740" s="2">
        <v>42613</v>
      </c>
      <c r="E740" s="1" t="s">
        <v>911</v>
      </c>
      <c r="F740" s="2">
        <v>42615</v>
      </c>
      <c r="G740" s="77">
        <v>443.8</v>
      </c>
      <c r="H740" s="77">
        <v>443.8</v>
      </c>
      <c r="I740" s="77">
        <v>0</v>
      </c>
      <c r="J740" s="2">
        <v>42626</v>
      </c>
      <c r="K740" s="78">
        <v>30</v>
      </c>
      <c r="L740" s="2">
        <v>42370</v>
      </c>
      <c r="M740" s="2">
        <v>42735</v>
      </c>
      <c r="N740" s="77">
        <v>0</v>
      </c>
      <c r="P740" s="77">
        <v>0</v>
      </c>
      <c r="Q740" s="78">
        <f t="shared" si="88"/>
        <v>11</v>
      </c>
      <c r="R740" s="3" t="str">
        <f t="shared" si="89"/>
        <v>S</v>
      </c>
      <c r="S740" s="77">
        <f t="shared" si="90"/>
        <v>0</v>
      </c>
      <c r="T740" s="78">
        <f t="shared" si="91"/>
        <v>13</v>
      </c>
      <c r="U740" s="77">
        <f t="shared" si="92"/>
        <v>4881.8</v>
      </c>
      <c r="V740" s="77">
        <f t="shared" si="93"/>
        <v>5769.4</v>
      </c>
      <c r="W740" s="78">
        <f t="shared" si="94"/>
        <v>-19</v>
      </c>
      <c r="X740" s="77">
        <f t="shared" si="95"/>
        <v>-8432.2</v>
      </c>
      <c r="AH740" s="2"/>
      <c r="AQ740" s="2"/>
      <c r="AS740" s="2"/>
      <c r="AT740" s="2"/>
    </row>
    <row r="741" spans="1:46" ht="12.75">
      <c r="A741" s="3">
        <v>2016</v>
      </c>
      <c r="B741" s="3">
        <v>2669</v>
      </c>
      <c r="C741" s="1" t="s">
        <v>909</v>
      </c>
      <c r="D741" s="2">
        <v>42423</v>
      </c>
      <c r="E741" s="1" t="s">
        <v>912</v>
      </c>
      <c r="F741" s="2">
        <v>42425</v>
      </c>
      <c r="G741" s="77">
        <v>830</v>
      </c>
      <c r="H741" s="77">
        <v>830</v>
      </c>
      <c r="I741" s="77">
        <v>0</v>
      </c>
      <c r="J741" s="2">
        <v>42447</v>
      </c>
      <c r="K741" s="78">
        <v>30</v>
      </c>
      <c r="L741" s="2">
        <v>42370</v>
      </c>
      <c r="M741" s="2">
        <v>42735</v>
      </c>
      <c r="N741" s="77">
        <v>0</v>
      </c>
      <c r="P741" s="77">
        <v>0</v>
      </c>
      <c r="Q741" s="78">
        <f t="shared" si="88"/>
        <v>22</v>
      </c>
      <c r="R741" s="3" t="str">
        <f t="shared" si="89"/>
        <v>S</v>
      </c>
      <c r="S741" s="77">
        <f t="shared" si="90"/>
        <v>0</v>
      </c>
      <c r="T741" s="78">
        <f t="shared" si="91"/>
        <v>24</v>
      </c>
      <c r="U741" s="77">
        <f t="shared" si="92"/>
        <v>18260</v>
      </c>
      <c r="V741" s="77">
        <f t="shared" si="93"/>
        <v>19920</v>
      </c>
      <c r="W741" s="78">
        <f t="shared" si="94"/>
        <v>-8</v>
      </c>
      <c r="X741" s="77">
        <f t="shared" si="95"/>
        <v>-6640</v>
      </c>
      <c r="AH741" s="2"/>
      <c r="AQ741" s="2"/>
      <c r="AS741" s="2"/>
      <c r="AT741" s="2"/>
    </row>
    <row r="742" spans="1:46" ht="12.75">
      <c r="A742" s="3">
        <v>2016</v>
      </c>
      <c r="B742" s="3">
        <v>5169</v>
      </c>
      <c r="C742" s="1" t="s">
        <v>913</v>
      </c>
      <c r="D742" s="2">
        <v>42460</v>
      </c>
      <c r="E742" s="1" t="s">
        <v>914</v>
      </c>
      <c r="F742" s="2">
        <v>42460</v>
      </c>
      <c r="G742" s="77">
        <v>1260</v>
      </c>
      <c r="H742" s="77">
        <v>1260</v>
      </c>
      <c r="I742" s="77">
        <v>0</v>
      </c>
      <c r="J742" s="2">
        <v>42522</v>
      </c>
      <c r="K742" s="78">
        <v>30</v>
      </c>
      <c r="L742" s="2">
        <v>42370</v>
      </c>
      <c r="M742" s="2">
        <v>42735</v>
      </c>
      <c r="N742" s="77">
        <v>0</v>
      </c>
      <c r="P742" s="77">
        <v>0</v>
      </c>
      <c r="Q742" s="78">
        <f t="shared" si="88"/>
        <v>62</v>
      </c>
      <c r="R742" s="3" t="str">
        <f t="shared" si="89"/>
        <v>S</v>
      </c>
      <c r="S742" s="77">
        <f t="shared" si="90"/>
        <v>0</v>
      </c>
      <c r="T742" s="78">
        <f t="shared" si="91"/>
        <v>62</v>
      </c>
      <c r="U742" s="77">
        <f t="shared" si="92"/>
        <v>78120</v>
      </c>
      <c r="V742" s="77">
        <f t="shared" si="93"/>
        <v>78120</v>
      </c>
      <c r="W742" s="78">
        <f t="shared" si="94"/>
        <v>32</v>
      </c>
      <c r="X742" s="77">
        <f t="shared" si="95"/>
        <v>40320</v>
      </c>
      <c r="AH742" s="2"/>
      <c r="AQ742" s="2"/>
      <c r="AS742" s="2"/>
      <c r="AT742" s="2"/>
    </row>
    <row r="743" spans="1:46" ht="12.75">
      <c r="A743" s="3">
        <v>2016</v>
      </c>
      <c r="B743" s="3">
        <v>2700</v>
      </c>
      <c r="C743" s="1" t="s">
        <v>913</v>
      </c>
      <c r="D743" s="2">
        <v>42405</v>
      </c>
      <c r="E743" s="1" t="s">
        <v>915</v>
      </c>
      <c r="F743" s="2">
        <v>42425</v>
      </c>
      <c r="G743" s="77">
        <v>1581</v>
      </c>
      <c r="H743" s="77">
        <v>1581</v>
      </c>
      <c r="I743" s="77">
        <v>0</v>
      </c>
      <c r="J743" s="2">
        <v>42433</v>
      </c>
      <c r="K743" s="78">
        <v>30</v>
      </c>
      <c r="L743" s="2">
        <v>42370</v>
      </c>
      <c r="M743" s="2">
        <v>42735</v>
      </c>
      <c r="N743" s="77">
        <v>0</v>
      </c>
      <c r="P743" s="77">
        <v>0</v>
      </c>
      <c r="Q743" s="78">
        <f t="shared" si="88"/>
        <v>8</v>
      </c>
      <c r="R743" s="3" t="str">
        <f t="shared" si="89"/>
        <v>S</v>
      </c>
      <c r="S743" s="77">
        <f t="shared" si="90"/>
        <v>0</v>
      </c>
      <c r="T743" s="78">
        <f t="shared" si="91"/>
        <v>28</v>
      </c>
      <c r="U743" s="77">
        <f t="shared" si="92"/>
        <v>12648</v>
      </c>
      <c r="V743" s="77">
        <f t="shared" si="93"/>
        <v>44268</v>
      </c>
      <c r="W743" s="78">
        <f t="shared" si="94"/>
        <v>-22</v>
      </c>
      <c r="X743" s="77">
        <f t="shared" si="95"/>
        <v>-34782</v>
      </c>
      <c r="AH743" s="2"/>
      <c r="AQ743" s="2"/>
      <c r="AS743" s="2"/>
      <c r="AT743" s="2"/>
    </row>
    <row r="744" spans="1:46" ht="12.75">
      <c r="A744" s="3">
        <v>2016</v>
      </c>
      <c r="B744" s="3">
        <v>6340</v>
      </c>
      <c r="C744" s="1" t="s">
        <v>913</v>
      </c>
      <c r="D744" s="2">
        <v>42490</v>
      </c>
      <c r="E744" s="1" t="s">
        <v>916</v>
      </c>
      <c r="F744" s="2">
        <v>42503</v>
      </c>
      <c r="G744" s="77">
        <v>1200</v>
      </c>
      <c r="H744" s="77">
        <v>1200</v>
      </c>
      <c r="I744" s="77">
        <v>0</v>
      </c>
      <c r="J744" s="2">
        <v>42522</v>
      </c>
      <c r="K744" s="78">
        <v>30</v>
      </c>
      <c r="L744" s="2">
        <v>42370</v>
      </c>
      <c r="M744" s="2">
        <v>42735</v>
      </c>
      <c r="N744" s="77">
        <v>0</v>
      </c>
      <c r="P744" s="77">
        <v>0</v>
      </c>
      <c r="Q744" s="78">
        <f t="shared" si="88"/>
        <v>19</v>
      </c>
      <c r="R744" s="3" t="str">
        <f t="shared" si="89"/>
        <v>S</v>
      </c>
      <c r="S744" s="77">
        <f t="shared" si="90"/>
        <v>0</v>
      </c>
      <c r="T744" s="78">
        <f t="shared" si="91"/>
        <v>32</v>
      </c>
      <c r="U744" s="77">
        <f t="shared" si="92"/>
        <v>22800</v>
      </c>
      <c r="V744" s="77">
        <f t="shared" si="93"/>
        <v>38400</v>
      </c>
      <c r="W744" s="78">
        <f t="shared" si="94"/>
        <v>-11</v>
      </c>
      <c r="X744" s="77">
        <f t="shared" si="95"/>
        <v>-13200</v>
      </c>
      <c r="AH744" s="2"/>
      <c r="AQ744" s="2"/>
      <c r="AS744" s="2"/>
      <c r="AT744" s="2"/>
    </row>
    <row r="745" spans="1:46" ht="12.75">
      <c r="A745" s="3">
        <v>2016</v>
      </c>
      <c r="B745" s="3">
        <v>9562</v>
      </c>
      <c r="C745" s="1" t="s">
        <v>913</v>
      </c>
      <c r="D745" s="2">
        <v>42521</v>
      </c>
      <c r="E745" s="1" t="s">
        <v>917</v>
      </c>
      <c r="F745" s="2">
        <v>42571</v>
      </c>
      <c r="G745" s="77">
        <v>1260</v>
      </c>
      <c r="H745" s="77">
        <v>1260</v>
      </c>
      <c r="I745" s="77">
        <v>0</v>
      </c>
      <c r="J745" s="2">
        <v>42573</v>
      </c>
      <c r="K745" s="78">
        <v>30</v>
      </c>
      <c r="L745" s="2">
        <v>42370</v>
      </c>
      <c r="M745" s="2">
        <v>42735</v>
      </c>
      <c r="N745" s="77">
        <v>0</v>
      </c>
      <c r="P745" s="77">
        <v>0</v>
      </c>
      <c r="Q745" s="78">
        <f t="shared" si="88"/>
        <v>2</v>
      </c>
      <c r="R745" s="3" t="str">
        <f t="shared" si="89"/>
        <v>S</v>
      </c>
      <c r="S745" s="77">
        <f t="shared" si="90"/>
        <v>0</v>
      </c>
      <c r="T745" s="78">
        <f t="shared" si="91"/>
        <v>52</v>
      </c>
      <c r="U745" s="77">
        <f t="shared" si="92"/>
        <v>2520</v>
      </c>
      <c r="V745" s="77">
        <f t="shared" si="93"/>
        <v>65520</v>
      </c>
      <c r="W745" s="78">
        <f t="shared" si="94"/>
        <v>-28</v>
      </c>
      <c r="X745" s="77">
        <f t="shared" si="95"/>
        <v>-35280</v>
      </c>
      <c r="AH745" s="2"/>
      <c r="AQ745" s="2"/>
      <c r="AS745" s="2"/>
      <c r="AT745" s="2"/>
    </row>
    <row r="746" spans="1:46" ht="12.75">
      <c r="A746" s="3">
        <v>2016</v>
      </c>
      <c r="B746" s="3">
        <v>9203</v>
      </c>
      <c r="C746" s="1" t="s">
        <v>913</v>
      </c>
      <c r="D746" s="2">
        <v>42551</v>
      </c>
      <c r="E746" s="1" t="s">
        <v>918</v>
      </c>
      <c r="F746" s="2">
        <v>42564</v>
      </c>
      <c r="G746" s="77">
        <v>1200</v>
      </c>
      <c r="H746" s="77">
        <v>1200</v>
      </c>
      <c r="I746" s="77">
        <v>0</v>
      </c>
      <c r="J746" s="2">
        <v>42573</v>
      </c>
      <c r="K746" s="78">
        <v>30</v>
      </c>
      <c r="L746" s="2">
        <v>42370</v>
      </c>
      <c r="M746" s="2">
        <v>42735</v>
      </c>
      <c r="N746" s="77">
        <v>0</v>
      </c>
      <c r="P746" s="77">
        <v>0</v>
      </c>
      <c r="Q746" s="78">
        <f t="shared" si="88"/>
        <v>9</v>
      </c>
      <c r="R746" s="3" t="str">
        <f t="shared" si="89"/>
        <v>S</v>
      </c>
      <c r="S746" s="77">
        <f t="shared" si="90"/>
        <v>0</v>
      </c>
      <c r="T746" s="78">
        <f t="shared" si="91"/>
        <v>22</v>
      </c>
      <c r="U746" s="77">
        <f t="shared" si="92"/>
        <v>10800</v>
      </c>
      <c r="V746" s="77">
        <f t="shared" si="93"/>
        <v>26400</v>
      </c>
      <c r="W746" s="78">
        <f t="shared" si="94"/>
        <v>-21</v>
      </c>
      <c r="X746" s="77">
        <f t="shared" si="95"/>
        <v>-25200</v>
      </c>
      <c r="AH746" s="2"/>
      <c r="AQ746" s="2"/>
      <c r="AS746" s="2"/>
      <c r="AT746" s="2"/>
    </row>
    <row r="747" spans="1:46" ht="12.75">
      <c r="A747" s="3">
        <v>2016</v>
      </c>
      <c r="B747" s="3">
        <v>12081</v>
      </c>
      <c r="C747" s="1" t="s">
        <v>913</v>
      </c>
      <c r="D747" s="2">
        <v>42613</v>
      </c>
      <c r="E747" s="1" t="s">
        <v>919</v>
      </c>
      <c r="F747" s="2">
        <v>42626</v>
      </c>
      <c r="G747" s="77">
        <v>1260</v>
      </c>
      <c r="H747" s="77">
        <v>1260</v>
      </c>
      <c r="I747" s="77">
        <v>0</v>
      </c>
      <c r="J747" s="2">
        <v>42635</v>
      </c>
      <c r="K747" s="78">
        <v>30</v>
      </c>
      <c r="L747" s="2">
        <v>42370</v>
      </c>
      <c r="M747" s="2">
        <v>42735</v>
      </c>
      <c r="N747" s="77">
        <v>0</v>
      </c>
      <c r="P747" s="77">
        <v>0</v>
      </c>
      <c r="Q747" s="78">
        <f t="shared" si="88"/>
        <v>9</v>
      </c>
      <c r="R747" s="3" t="str">
        <f t="shared" si="89"/>
        <v>S</v>
      </c>
      <c r="S747" s="77">
        <f t="shared" si="90"/>
        <v>0</v>
      </c>
      <c r="T747" s="78">
        <f t="shared" si="91"/>
        <v>22</v>
      </c>
      <c r="U747" s="77">
        <f t="shared" si="92"/>
        <v>11340</v>
      </c>
      <c r="V747" s="77">
        <f t="shared" si="93"/>
        <v>27720</v>
      </c>
      <c r="W747" s="78">
        <f t="shared" si="94"/>
        <v>-21</v>
      </c>
      <c r="X747" s="77">
        <f t="shared" si="95"/>
        <v>-26460</v>
      </c>
      <c r="AH747" s="2"/>
      <c r="AQ747" s="2"/>
      <c r="AS747" s="2"/>
      <c r="AT747" s="2"/>
    </row>
    <row r="748" spans="1:46" ht="12.75">
      <c r="A748" s="3">
        <v>2016</v>
      </c>
      <c r="B748" s="3">
        <v>5168</v>
      </c>
      <c r="C748" s="1" t="s">
        <v>913</v>
      </c>
      <c r="D748" s="2">
        <v>42429</v>
      </c>
      <c r="E748" s="1" t="s">
        <v>920</v>
      </c>
      <c r="F748" s="2">
        <v>42479</v>
      </c>
      <c r="G748" s="77">
        <v>1551</v>
      </c>
      <c r="H748" s="77">
        <v>559</v>
      </c>
      <c r="I748" s="77">
        <v>992</v>
      </c>
      <c r="J748" s="2">
        <v>42522</v>
      </c>
      <c r="K748" s="78">
        <v>30</v>
      </c>
      <c r="L748" s="2">
        <v>42370</v>
      </c>
      <c r="M748" s="2">
        <v>42735</v>
      </c>
      <c r="N748" s="77">
        <v>0</v>
      </c>
      <c r="P748" s="77">
        <v>0</v>
      </c>
      <c r="Q748" s="78">
        <f t="shared" si="88"/>
        <v>43</v>
      </c>
      <c r="R748" s="3" t="str">
        <f t="shared" si="89"/>
        <v>S</v>
      </c>
      <c r="S748" s="77">
        <f t="shared" si="90"/>
        <v>0</v>
      </c>
      <c r="T748" s="78">
        <f t="shared" si="91"/>
        <v>93</v>
      </c>
      <c r="U748" s="77">
        <f t="shared" si="92"/>
        <v>24037</v>
      </c>
      <c r="V748" s="77">
        <f t="shared" si="93"/>
        <v>51987</v>
      </c>
      <c r="W748" s="78">
        <f t="shared" si="94"/>
        <v>13</v>
      </c>
      <c r="X748" s="77">
        <f t="shared" si="95"/>
        <v>7267</v>
      </c>
      <c r="AH748" s="2"/>
      <c r="AQ748" s="2"/>
      <c r="AS748" s="2"/>
      <c r="AT748" s="2"/>
    </row>
    <row r="749" spans="1:46" ht="12.75">
      <c r="A749" s="3">
        <v>2016</v>
      </c>
      <c r="B749" s="3">
        <v>473</v>
      </c>
      <c r="C749" s="1" t="s">
        <v>913</v>
      </c>
      <c r="D749" s="2">
        <v>42369</v>
      </c>
      <c r="E749" s="1" t="s">
        <v>921</v>
      </c>
      <c r="F749" s="2">
        <v>42382</v>
      </c>
      <c r="G749" s="77">
        <v>750</v>
      </c>
      <c r="H749" s="77">
        <v>750</v>
      </c>
      <c r="I749" s="77">
        <v>0</v>
      </c>
      <c r="J749" s="2">
        <v>42426</v>
      </c>
      <c r="K749" s="78">
        <v>30</v>
      </c>
      <c r="L749" s="2">
        <v>42370</v>
      </c>
      <c r="M749" s="2">
        <v>42735</v>
      </c>
      <c r="N749" s="77">
        <v>0</v>
      </c>
      <c r="P749" s="77">
        <v>0</v>
      </c>
      <c r="Q749" s="78">
        <f t="shared" si="88"/>
        <v>44</v>
      </c>
      <c r="R749" s="3" t="str">
        <f t="shared" si="89"/>
        <v>S</v>
      </c>
      <c r="S749" s="77">
        <f t="shared" si="90"/>
        <v>0</v>
      </c>
      <c r="T749" s="78">
        <f t="shared" si="91"/>
        <v>57</v>
      </c>
      <c r="U749" s="77">
        <f t="shared" si="92"/>
        <v>33000</v>
      </c>
      <c r="V749" s="77">
        <f t="shared" si="93"/>
        <v>42750</v>
      </c>
      <c r="W749" s="78">
        <f t="shared" si="94"/>
        <v>14</v>
      </c>
      <c r="X749" s="77">
        <f t="shared" si="95"/>
        <v>10500</v>
      </c>
      <c r="AH749" s="2"/>
      <c r="AQ749" s="2"/>
      <c r="AS749" s="2"/>
      <c r="AT749" s="2"/>
    </row>
    <row r="750" spans="1:46" ht="12.75">
      <c r="A750" s="3">
        <v>2016</v>
      </c>
      <c r="C750" s="1" t="s">
        <v>922</v>
      </c>
      <c r="D750" s="2">
        <v>38026</v>
      </c>
      <c r="E750" s="1" t="s">
        <v>923</v>
      </c>
      <c r="F750" s="2">
        <v>38054</v>
      </c>
      <c r="G750" s="77">
        <v>23</v>
      </c>
      <c r="H750" s="77">
        <v>0</v>
      </c>
      <c r="I750" s="77">
        <v>0</v>
      </c>
      <c r="J750" s="2">
        <v>1</v>
      </c>
      <c r="K750" s="78">
        <v>30</v>
      </c>
      <c r="L750" s="2">
        <v>42370</v>
      </c>
      <c r="M750" s="2">
        <v>42735</v>
      </c>
      <c r="N750" s="77">
        <v>0</v>
      </c>
      <c r="P750" s="77">
        <v>0</v>
      </c>
      <c r="Q750" s="78">
        <f t="shared" si="88"/>
        <v>0</v>
      </c>
      <c r="R750" s="3" t="str">
        <f t="shared" si="89"/>
        <v>N</v>
      </c>
      <c r="S750" s="77">
        <f t="shared" si="90"/>
        <v>23</v>
      </c>
      <c r="T750" s="78">
        <f t="shared" si="91"/>
        <v>0</v>
      </c>
      <c r="U750" s="77">
        <f t="shared" si="92"/>
        <v>0</v>
      </c>
      <c r="V750" s="77">
        <f t="shared" si="93"/>
        <v>0</v>
      </c>
      <c r="W750" s="78">
        <f t="shared" si="94"/>
        <v>0</v>
      </c>
      <c r="X750" s="77">
        <f t="shared" si="95"/>
        <v>0</v>
      </c>
      <c r="AH750" s="2"/>
      <c r="AQ750" s="2"/>
      <c r="AS750" s="2"/>
      <c r="AT750" s="2"/>
    </row>
    <row r="751" spans="1:46" ht="12.75">
      <c r="A751" s="3">
        <v>2016</v>
      </c>
      <c r="B751" s="3">
        <v>9505</v>
      </c>
      <c r="C751" s="1" t="s">
        <v>924</v>
      </c>
      <c r="D751" s="2">
        <v>41820</v>
      </c>
      <c r="E751" s="1" t="s">
        <v>925</v>
      </c>
      <c r="F751" s="2">
        <v>41824</v>
      </c>
      <c r="G751" s="77">
        <v>319</v>
      </c>
      <c r="H751" s="77">
        <v>0</v>
      </c>
      <c r="I751" s="77">
        <v>0</v>
      </c>
      <c r="J751" s="2">
        <v>1</v>
      </c>
      <c r="K751" s="78">
        <v>30</v>
      </c>
      <c r="L751" s="2">
        <v>42370</v>
      </c>
      <c r="M751" s="2">
        <v>42735</v>
      </c>
      <c r="N751" s="77">
        <v>0</v>
      </c>
      <c r="P751" s="77">
        <v>0</v>
      </c>
      <c r="Q751" s="78">
        <f t="shared" si="88"/>
        <v>0</v>
      </c>
      <c r="R751" s="3" t="str">
        <f t="shared" si="89"/>
        <v>N</v>
      </c>
      <c r="S751" s="77">
        <f t="shared" si="90"/>
        <v>319</v>
      </c>
      <c r="T751" s="78">
        <f t="shared" si="91"/>
        <v>0</v>
      </c>
      <c r="U751" s="77">
        <f t="shared" si="92"/>
        <v>0</v>
      </c>
      <c r="V751" s="77">
        <f t="shared" si="93"/>
        <v>0</v>
      </c>
      <c r="W751" s="78">
        <f t="shared" si="94"/>
        <v>0</v>
      </c>
      <c r="X751" s="77">
        <f t="shared" si="95"/>
        <v>0</v>
      </c>
      <c r="AH751" s="2"/>
      <c r="AQ751" s="2"/>
      <c r="AS751" s="2"/>
      <c r="AT751" s="2"/>
    </row>
    <row r="752" spans="1:46" ht="12.75">
      <c r="A752" s="3">
        <v>2016</v>
      </c>
      <c r="B752" s="3">
        <v>18054</v>
      </c>
      <c r="C752" s="1" t="s">
        <v>926</v>
      </c>
      <c r="D752" s="2">
        <v>42356</v>
      </c>
      <c r="E752" s="1" t="s">
        <v>927</v>
      </c>
      <c r="F752" s="2">
        <v>42359</v>
      </c>
      <c r="G752" s="77">
        <v>2338.5</v>
      </c>
      <c r="H752" s="77">
        <v>2338.5</v>
      </c>
      <c r="I752" s="77">
        <v>0</v>
      </c>
      <c r="J752" s="2">
        <v>42430</v>
      </c>
      <c r="K752" s="78">
        <v>30</v>
      </c>
      <c r="L752" s="2">
        <v>42370</v>
      </c>
      <c r="M752" s="2">
        <v>42735</v>
      </c>
      <c r="N752" s="77">
        <v>0</v>
      </c>
      <c r="P752" s="77">
        <v>0</v>
      </c>
      <c r="Q752" s="78">
        <f t="shared" si="88"/>
        <v>71</v>
      </c>
      <c r="R752" s="3" t="str">
        <f t="shared" si="89"/>
        <v>S</v>
      </c>
      <c r="S752" s="77">
        <f t="shared" si="90"/>
        <v>0</v>
      </c>
      <c r="T752" s="78">
        <f t="shared" si="91"/>
        <v>74</v>
      </c>
      <c r="U752" s="77">
        <f t="shared" si="92"/>
        <v>166033.5</v>
      </c>
      <c r="V752" s="77">
        <f t="shared" si="93"/>
        <v>173049</v>
      </c>
      <c r="W752" s="78">
        <f t="shared" si="94"/>
        <v>41</v>
      </c>
      <c r="X752" s="77">
        <f t="shared" si="95"/>
        <v>95878.5</v>
      </c>
      <c r="AH752" s="2"/>
      <c r="AQ752" s="2"/>
      <c r="AS752" s="2"/>
      <c r="AT752" s="2"/>
    </row>
    <row r="753" spans="1:46" ht="12.75">
      <c r="A753" s="3">
        <v>2016</v>
      </c>
      <c r="C753" s="1" t="s">
        <v>928</v>
      </c>
      <c r="D753" s="2">
        <v>41204</v>
      </c>
      <c r="E753" s="1" t="s">
        <v>929</v>
      </c>
      <c r="F753" s="2">
        <v>41213</v>
      </c>
      <c r="G753" s="77">
        <v>71</v>
      </c>
      <c r="H753" s="77">
        <v>0</v>
      </c>
      <c r="I753" s="77">
        <v>0</v>
      </c>
      <c r="J753" s="2">
        <v>1</v>
      </c>
      <c r="K753" s="78">
        <v>30</v>
      </c>
      <c r="L753" s="2">
        <v>42370</v>
      </c>
      <c r="M753" s="2">
        <v>42735</v>
      </c>
      <c r="N753" s="77">
        <v>0</v>
      </c>
      <c r="P753" s="77">
        <v>0</v>
      </c>
      <c r="Q753" s="78">
        <f t="shared" si="88"/>
        <v>0</v>
      </c>
      <c r="R753" s="3" t="str">
        <f t="shared" si="89"/>
        <v>N</v>
      </c>
      <c r="S753" s="77">
        <f t="shared" si="90"/>
        <v>71</v>
      </c>
      <c r="T753" s="78">
        <f t="shared" si="91"/>
        <v>0</v>
      </c>
      <c r="U753" s="77">
        <f t="shared" si="92"/>
        <v>0</v>
      </c>
      <c r="V753" s="77">
        <f t="shared" si="93"/>
        <v>0</v>
      </c>
      <c r="W753" s="78">
        <f t="shared" si="94"/>
        <v>0</v>
      </c>
      <c r="X753" s="77">
        <f t="shared" si="95"/>
        <v>0</v>
      </c>
      <c r="AH753" s="2"/>
      <c r="AQ753" s="2"/>
      <c r="AS753" s="2"/>
      <c r="AT753" s="2"/>
    </row>
    <row r="754" spans="1:46" ht="12.75">
      <c r="A754" s="3">
        <v>2016</v>
      </c>
      <c r="B754" s="3">
        <v>1428</v>
      </c>
      <c r="C754" s="1" t="s">
        <v>930</v>
      </c>
      <c r="D754" s="2">
        <v>42396</v>
      </c>
      <c r="E754" s="1" t="s">
        <v>931</v>
      </c>
      <c r="F754" s="2">
        <v>42401</v>
      </c>
      <c r="G754" s="77">
        <v>21219.46</v>
      </c>
      <c r="H754" s="77">
        <v>0</v>
      </c>
      <c r="I754" s="77">
        <v>21219.46</v>
      </c>
      <c r="J754" s="2">
        <v>1</v>
      </c>
      <c r="K754" s="78">
        <v>30</v>
      </c>
      <c r="L754" s="2">
        <v>42370</v>
      </c>
      <c r="M754" s="2">
        <v>42735</v>
      </c>
      <c r="N754" s="77">
        <v>0</v>
      </c>
      <c r="P754" s="77">
        <v>0</v>
      </c>
      <c r="Q754" s="78">
        <f t="shared" si="88"/>
        <v>0</v>
      </c>
      <c r="R754" s="3" t="str">
        <f t="shared" si="89"/>
        <v>N</v>
      </c>
      <c r="S754" s="77">
        <f t="shared" si="90"/>
        <v>0</v>
      </c>
      <c r="T754" s="78">
        <f t="shared" si="91"/>
        <v>0</v>
      </c>
      <c r="U754" s="77">
        <f t="shared" si="92"/>
        <v>0</v>
      </c>
      <c r="V754" s="77">
        <f t="shared" si="93"/>
        <v>0</v>
      </c>
      <c r="W754" s="78">
        <f t="shared" si="94"/>
        <v>0</v>
      </c>
      <c r="X754" s="77">
        <f t="shared" si="95"/>
        <v>0</v>
      </c>
      <c r="AH754" s="2"/>
      <c r="AQ754" s="2"/>
      <c r="AS754" s="2"/>
      <c r="AT754" s="2"/>
    </row>
    <row r="755" spans="1:46" ht="12.75">
      <c r="A755" s="3">
        <v>2016</v>
      </c>
      <c r="B755" s="3">
        <v>1430</v>
      </c>
      <c r="C755" s="1" t="s">
        <v>930</v>
      </c>
      <c r="D755" s="2">
        <v>42396</v>
      </c>
      <c r="E755" s="1" t="s">
        <v>932</v>
      </c>
      <c r="F755" s="2">
        <v>42401</v>
      </c>
      <c r="G755" s="77">
        <v>2973.18</v>
      </c>
      <c r="H755" s="77">
        <v>0</v>
      </c>
      <c r="I755" s="77">
        <v>0</v>
      </c>
      <c r="J755" s="2">
        <v>1</v>
      </c>
      <c r="K755" s="78">
        <v>30</v>
      </c>
      <c r="L755" s="2">
        <v>42370</v>
      </c>
      <c r="M755" s="2">
        <v>42735</v>
      </c>
      <c r="N755" s="77">
        <v>0</v>
      </c>
      <c r="P755" s="77">
        <v>0</v>
      </c>
      <c r="Q755" s="78">
        <f t="shared" si="88"/>
        <v>0</v>
      </c>
      <c r="R755" s="3" t="str">
        <f t="shared" si="89"/>
        <v>N</v>
      </c>
      <c r="S755" s="77">
        <f t="shared" si="90"/>
        <v>2973.18</v>
      </c>
      <c r="T755" s="78">
        <f t="shared" si="91"/>
        <v>0</v>
      </c>
      <c r="U755" s="77">
        <f t="shared" si="92"/>
        <v>0</v>
      </c>
      <c r="V755" s="77">
        <f t="shared" si="93"/>
        <v>0</v>
      </c>
      <c r="W755" s="78">
        <f t="shared" si="94"/>
        <v>0</v>
      </c>
      <c r="X755" s="77">
        <f t="shared" si="95"/>
        <v>0</v>
      </c>
      <c r="AH755" s="2"/>
      <c r="AQ755" s="2"/>
      <c r="AS755" s="2"/>
      <c r="AT755" s="2"/>
    </row>
    <row r="756" spans="1:46" ht="12.75">
      <c r="A756" s="3">
        <v>2016</v>
      </c>
      <c r="B756" s="3">
        <v>1429</v>
      </c>
      <c r="C756" s="1" t="s">
        <v>930</v>
      </c>
      <c r="D756" s="2">
        <v>42396</v>
      </c>
      <c r="E756" s="1" t="s">
        <v>933</v>
      </c>
      <c r="F756" s="2">
        <v>42401</v>
      </c>
      <c r="G756" s="77">
        <v>1130.12</v>
      </c>
      <c r="H756" s="77">
        <v>0</v>
      </c>
      <c r="I756" s="77">
        <v>1130.12</v>
      </c>
      <c r="J756" s="2">
        <v>1</v>
      </c>
      <c r="K756" s="78">
        <v>30</v>
      </c>
      <c r="L756" s="2">
        <v>42370</v>
      </c>
      <c r="M756" s="2">
        <v>42735</v>
      </c>
      <c r="N756" s="77">
        <v>0</v>
      </c>
      <c r="P756" s="77">
        <v>0</v>
      </c>
      <c r="Q756" s="78">
        <f t="shared" si="88"/>
        <v>0</v>
      </c>
      <c r="R756" s="3" t="str">
        <f t="shared" si="89"/>
        <v>N</v>
      </c>
      <c r="S756" s="77">
        <f t="shared" si="90"/>
        <v>0</v>
      </c>
      <c r="T756" s="78">
        <f t="shared" si="91"/>
        <v>0</v>
      </c>
      <c r="U756" s="77">
        <f t="shared" si="92"/>
        <v>0</v>
      </c>
      <c r="V756" s="77">
        <f t="shared" si="93"/>
        <v>0</v>
      </c>
      <c r="W756" s="78">
        <f t="shared" si="94"/>
        <v>0</v>
      </c>
      <c r="X756" s="77">
        <f t="shared" si="95"/>
        <v>0</v>
      </c>
      <c r="AH756" s="2"/>
      <c r="AQ756" s="2"/>
      <c r="AS756" s="2"/>
      <c r="AT756" s="2"/>
    </row>
    <row r="757" spans="1:46" ht="12.75">
      <c r="A757" s="3">
        <v>2016</v>
      </c>
      <c r="B757" s="3">
        <v>1427</v>
      </c>
      <c r="C757" s="1" t="s">
        <v>930</v>
      </c>
      <c r="D757" s="2">
        <v>42398</v>
      </c>
      <c r="E757" s="1" t="s">
        <v>934</v>
      </c>
      <c r="F757" s="2">
        <v>42401</v>
      </c>
      <c r="G757" s="77">
        <v>8015.4</v>
      </c>
      <c r="H757" s="77">
        <v>7795.8</v>
      </c>
      <c r="I757" s="77">
        <v>219.6</v>
      </c>
      <c r="J757" s="2">
        <v>42528</v>
      </c>
      <c r="K757" s="78">
        <v>30</v>
      </c>
      <c r="L757" s="2">
        <v>42370</v>
      </c>
      <c r="M757" s="2">
        <v>42735</v>
      </c>
      <c r="N757" s="77">
        <v>0</v>
      </c>
      <c r="P757" s="77">
        <v>0</v>
      </c>
      <c r="Q757" s="78">
        <f t="shared" si="88"/>
        <v>127</v>
      </c>
      <c r="R757" s="3" t="str">
        <f t="shared" si="89"/>
        <v>S</v>
      </c>
      <c r="S757" s="77">
        <f t="shared" si="90"/>
        <v>0</v>
      </c>
      <c r="T757" s="78">
        <f t="shared" si="91"/>
        <v>130</v>
      </c>
      <c r="U757" s="77">
        <f t="shared" si="92"/>
        <v>990066.6</v>
      </c>
      <c r="V757" s="77">
        <f t="shared" si="93"/>
        <v>1013454</v>
      </c>
      <c r="W757" s="78">
        <f t="shared" si="94"/>
        <v>97</v>
      </c>
      <c r="X757" s="77">
        <f t="shared" si="95"/>
        <v>756192.6</v>
      </c>
      <c r="AH757" s="2"/>
      <c r="AQ757" s="2"/>
      <c r="AS757" s="2"/>
      <c r="AT757" s="2"/>
    </row>
    <row r="758" spans="1:46" ht="12.75">
      <c r="A758" s="3">
        <v>2016</v>
      </c>
      <c r="B758" s="3">
        <v>1830</v>
      </c>
      <c r="C758" s="1" t="s">
        <v>930</v>
      </c>
      <c r="D758" s="2">
        <v>42405</v>
      </c>
      <c r="E758" s="1" t="s">
        <v>935</v>
      </c>
      <c r="F758" s="2">
        <v>42409</v>
      </c>
      <c r="G758" s="77">
        <v>7650</v>
      </c>
      <c r="H758" s="77">
        <v>7650</v>
      </c>
      <c r="I758" s="77">
        <v>0</v>
      </c>
      <c r="J758" s="2">
        <v>42437</v>
      </c>
      <c r="K758" s="78">
        <v>30</v>
      </c>
      <c r="L758" s="2">
        <v>42370</v>
      </c>
      <c r="M758" s="2">
        <v>42735</v>
      </c>
      <c r="N758" s="77">
        <v>0</v>
      </c>
      <c r="P758" s="77">
        <v>0</v>
      </c>
      <c r="Q758" s="78">
        <f t="shared" si="88"/>
        <v>28</v>
      </c>
      <c r="R758" s="3" t="str">
        <f t="shared" si="89"/>
        <v>S</v>
      </c>
      <c r="S758" s="77">
        <f t="shared" si="90"/>
        <v>0</v>
      </c>
      <c r="T758" s="78">
        <f t="shared" si="91"/>
        <v>32</v>
      </c>
      <c r="U758" s="77">
        <f t="shared" si="92"/>
        <v>214200</v>
      </c>
      <c r="V758" s="77">
        <f t="shared" si="93"/>
        <v>244800</v>
      </c>
      <c r="W758" s="78">
        <f t="shared" si="94"/>
        <v>-2</v>
      </c>
      <c r="X758" s="77">
        <f t="shared" si="95"/>
        <v>-15300</v>
      </c>
      <c r="AH758" s="2"/>
      <c r="AQ758" s="2"/>
      <c r="AS758" s="2"/>
      <c r="AT758" s="2"/>
    </row>
    <row r="759" spans="1:46" ht="12.75">
      <c r="A759" s="3">
        <v>2016</v>
      </c>
      <c r="B759" s="3">
        <v>7517</v>
      </c>
      <c r="C759" s="1" t="s">
        <v>930</v>
      </c>
      <c r="D759" s="2">
        <v>42529</v>
      </c>
      <c r="E759" s="1" t="s">
        <v>936</v>
      </c>
      <c r="F759" s="2">
        <v>42530</v>
      </c>
      <c r="G759" s="77">
        <v>2973.18</v>
      </c>
      <c r="H759" s="77">
        <v>2973.18</v>
      </c>
      <c r="I759" s="77">
        <v>0</v>
      </c>
      <c r="J759" s="2">
        <v>42543</v>
      </c>
      <c r="K759" s="78">
        <v>30</v>
      </c>
      <c r="L759" s="2">
        <v>42370</v>
      </c>
      <c r="M759" s="2">
        <v>42735</v>
      </c>
      <c r="N759" s="77">
        <v>0</v>
      </c>
      <c r="P759" s="77">
        <v>0</v>
      </c>
      <c r="Q759" s="78">
        <f t="shared" si="88"/>
        <v>13</v>
      </c>
      <c r="R759" s="3" t="str">
        <f t="shared" si="89"/>
        <v>S</v>
      </c>
      <c r="S759" s="77">
        <f t="shared" si="90"/>
        <v>0</v>
      </c>
      <c r="T759" s="78">
        <f t="shared" si="91"/>
        <v>14</v>
      </c>
      <c r="U759" s="77">
        <f t="shared" si="92"/>
        <v>38651.34</v>
      </c>
      <c r="V759" s="77">
        <f t="shared" si="93"/>
        <v>41624.52</v>
      </c>
      <c r="W759" s="78">
        <f t="shared" si="94"/>
        <v>-17</v>
      </c>
      <c r="X759" s="77">
        <f t="shared" si="95"/>
        <v>-50544.06</v>
      </c>
      <c r="AH759" s="2"/>
      <c r="AQ759" s="2"/>
      <c r="AS759" s="2"/>
      <c r="AT759" s="2"/>
    </row>
    <row r="760" spans="1:46" ht="12.75">
      <c r="A760" s="3">
        <v>2016</v>
      </c>
      <c r="B760" s="3">
        <v>7521</v>
      </c>
      <c r="C760" s="1" t="s">
        <v>930</v>
      </c>
      <c r="D760" s="2">
        <v>42529</v>
      </c>
      <c r="E760" s="1" t="s">
        <v>937</v>
      </c>
      <c r="F760" s="2">
        <v>42530</v>
      </c>
      <c r="G760" s="77">
        <v>1130.12</v>
      </c>
      <c r="H760" s="77">
        <v>1130.12</v>
      </c>
      <c r="I760" s="77">
        <v>0</v>
      </c>
      <c r="J760" s="2">
        <v>42543</v>
      </c>
      <c r="K760" s="78">
        <v>30</v>
      </c>
      <c r="L760" s="2">
        <v>42370</v>
      </c>
      <c r="M760" s="2">
        <v>42735</v>
      </c>
      <c r="N760" s="77">
        <v>0</v>
      </c>
      <c r="P760" s="77">
        <v>0</v>
      </c>
      <c r="Q760" s="78">
        <f t="shared" si="88"/>
        <v>13</v>
      </c>
      <c r="R760" s="3" t="str">
        <f t="shared" si="89"/>
        <v>S</v>
      </c>
      <c r="S760" s="77">
        <f t="shared" si="90"/>
        <v>0</v>
      </c>
      <c r="T760" s="78">
        <f t="shared" si="91"/>
        <v>14</v>
      </c>
      <c r="U760" s="77">
        <f t="shared" si="92"/>
        <v>14691.56</v>
      </c>
      <c r="V760" s="77">
        <f t="shared" si="93"/>
        <v>15821.68</v>
      </c>
      <c r="W760" s="78">
        <f t="shared" si="94"/>
        <v>-17</v>
      </c>
      <c r="X760" s="77">
        <f t="shared" si="95"/>
        <v>-19212.04</v>
      </c>
      <c r="AH760" s="2"/>
      <c r="AQ760" s="2"/>
      <c r="AS760" s="2"/>
      <c r="AT760" s="2"/>
    </row>
    <row r="761" spans="1:46" ht="12.75">
      <c r="A761" s="3">
        <v>2016</v>
      </c>
      <c r="B761" s="3">
        <v>7519</v>
      </c>
      <c r="C761" s="1" t="s">
        <v>930</v>
      </c>
      <c r="D761" s="2">
        <v>42529</v>
      </c>
      <c r="E761" s="1" t="s">
        <v>938</v>
      </c>
      <c r="F761" s="2">
        <v>42530</v>
      </c>
      <c r="G761" s="77">
        <v>21219.46</v>
      </c>
      <c r="H761" s="77">
        <v>21219.46</v>
      </c>
      <c r="I761" s="77">
        <v>0</v>
      </c>
      <c r="J761" s="2">
        <v>42543</v>
      </c>
      <c r="K761" s="78">
        <v>30</v>
      </c>
      <c r="L761" s="2">
        <v>42370</v>
      </c>
      <c r="M761" s="2">
        <v>42735</v>
      </c>
      <c r="N761" s="77">
        <v>0</v>
      </c>
      <c r="P761" s="77">
        <v>0</v>
      </c>
      <c r="Q761" s="78">
        <f t="shared" si="88"/>
        <v>13</v>
      </c>
      <c r="R761" s="3" t="str">
        <f t="shared" si="89"/>
        <v>S</v>
      </c>
      <c r="S761" s="77">
        <f t="shared" si="90"/>
        <v>0</v>
      </c>
      <c r="T761" s="78">
        <f t="shared" si="91"/>
        <v>14</v>
      </c>
      <c r="U761" s="77">
        <f t="shared" si="92"/>
        <v>275852.98</v>
      </c>
      <c r="V761" s="77">
        <f t="shared" si="93"/>
        <v>297072.44</v>
      </c>
      <c r="W761" s="78">
        <f t="shared" si="94"/>
        <v>-17</v>
      </c>
      <c r="X761" s="77">
        <f t="shared" si="95"/>
        <v>-360730.82</v>
      </c>
      <c r="AH761" s="2"/>
      <c r="AQ761" s="2"/>
      <c r="AS761" s="2"/>
      <c r="AT761" s="2"/>
    </row>
    <row r="762" spans="1:46" ht="12.75">
      <c r="A762" s="3">
        <v>2016</v>
      </c>
      <c r="C762" s="1" t="s">
        <v>930</v>
      </c>
      <c r="D762" s="2">
        <v>41241</v>
      </c>
      <c r="E762" s="1" t="s">
        <v>611</v>
      </c>
      <c r="F762" s="2">
        <v>41253</v>
      </c>
      <c r="G762" s="77">
        <v>0.73</v>
      </c>
      <c r="H762" s="77">
        <v>0</v>
      </c>
      <c r="I762" s="77">
        <v>0</v>
      </c>
      <c r="J762" s="2">
        <v>1</v>
      </c>
      <c r="K762" s="78">
        <v>30</v>
      </c>
      <c r="L762" s="2">
        <v>42370</v>
      </c>
      <c r="M762" s="2">
        <v>42735</v>
      </c>
      <c r="N762" s="77">
        <v>0</v>
      </c>
      <c r="P762" s="77">
        <v>0</v>
      </c>
      <c r="Q762" s="78">
        <f t="shared" si="88"/>
        <v>0</v>
      </c>
      <c r="R762" s="3" t="str">
        <f t="shared" si="89"/>
        <v>N</v>
      </c>
      <c r="S762" s="77">
        <f t="shared" si="90"/>
        <v>0.73</v>
      </c>
      <c r="T762" s="78">
        <f t="shared" si="91"/>
        <v>0</v>
      </c>
      <c r="U762" s="77">
        <f t="shared" si="92"/>
        <v>0</v>
      </c>
      <c r="V762" s="77">
        <f t="shared" si="93"/>
        <v>0</v>
      </c>
      <c r="W762" s="78">
        <f t="shared" si="94"/>
        <v>0</v>
      </c>
      <c r="X762" s="77">
        <f t="shared" si="95"/>
        <v>0</v>
      </c>
      <c r="AH762" s="2"/>
      <c r="AQ762" s="2"/>
      <c r="AS762" s="2"/>
      <c r="AT762" s="2"/>
    </row>
    <row r="763" spans="1:46" ht="12.75">
      <c r="A763" s="3">
        <v>2016</v>
      </c>
      <c r="B763" s="3">
        <v>2921</v>
      </c>
      <c r="C763" s="1" t="s">
        <v>939</v>
      </c>
      <c r="D763" s="2">
        <v>42429</v>
      </c>
      <c r="E763" s="1" t="s">
        <v>940</v>
      </c>
      <c r="F763" s="2">
        <v>42430</v>
      </c>
      <c r="G763" s="77">
        <v>152.61</v>
      </c>
      <c r="H763" s="77">
        <v>152.61</v>
      </c>
      <c r="I763" s="77">
        <v>0</v>
      </c>
      <c r="J763" s="2">
        <v>42513</v>
      </c>
      <c r="K763" s="78">
        <v>30</v>
      </c>
      <c r="L763" s="2">
        <v>42370</v>
      </c>
      <c r="M763" s="2">
        <v>42735</v>
      </c>
      <c r="N763" s="77">
        <v>0</v>
      </c>
      <c r="P763" s="77">
        <v>0</v>
      </c>
      <c r="Q763" s="78">
        <f t="shared" si="88"/>
        <v>83</v>
      </c>
      <c r="R763" s="3" t="str">
        <f t="shared" si="89"/>
        <v>S</v>
      </c>
      <c r="S763" s="77">
        <f t="shared" si="90"/>
        <v>0</v>
      </c>
      <c r="T763" s="78">
        <f t="shared" si="91"/>
        <v>84</v>
      </c>
      <c r="U763" s="77">
        <f t="shared" si="92"/>
        <v>12666.63</v>
      </c>
      <c r="V763" s="77">
        <f t="shared" si="93"/>
        <v>12819.24</v>
      </c>
      <c r="W763" s="78">
        <f t="shared" si="94"/>
        <v>53</v>
      </c>
      <c r="X763" s="77">
        <f t="shared" si="95"/>
        <v>8088.33</v>
      </c>
      <c r="AH763" s="2"/>
      <c r="AQ763" s="2"/>
      <c r="AS763" s="2"/>
      <c r="AT763" s="2"/>
    </row>
    <row r="764" spans="1:46" ht="12.75">
      <c r="A764" s="3">
        <v>2016</v>
      </c>
      <c r="B764" s="3">
        <v>7092</v>
      </c>
      <c r="C764" s="1" t="s">
        <v>939</v>
      </c>
      <c r="D764" s="2">
        <v>42520</v>
      </c>
      <c r="E764" s="1" t="s">
        <v>941</v>
      </c>
      <c r="F764" s="2">
        <v>42521</v>
      </c>
      <c r="G764" s="77">
        <v>152.61</v>
      </c>
      <c r="H764" s="77">
        <v>152.61</v>
      </c>
      <c r="I764" s="77">
        <v>0</v>
      </c>
      <c r="J764" s="2">
        <v>42531</v>
      </c>
      <c r="K764" s="78">
        <v>30</v>
      </c>
      <c r="L764" s="2">
        <v>42370</v>
      </c>
      <c r="M764" s="2">
        <v>42735</v>
      </c>
      <c r="N764" s="77">
        <v>0</v>
      </c>
      <c r="P764" s="77">
        <v>0</v>
      </c>
      <c r="Q764" s="78">
        <f t="shared" si="88"/>
        <v>10</v>
      </c>
      <c r="R764" s="3" t="str">
        <f t="shared" si="89"/>
        <v>S</v>
      </c>
      <c r="S764" s="77">
        <f t="shared" si="90"/>
        <v>0</v>
      </c>
      <c r="T764" s="78">
        <f t="shared" si="91"/>
        <v>11</v>
      </c>
      <c r="U764" s="77">
        <f t="shared" si="92"/>
        <v>1526.1</v>
      </c>
      <c r="V764" s="77">
        <f t="shared" si="93"/>
        <v>1678.71</v>
      </c>
      <c r="W764" s="78">
        <f t="shared" si="94"/>
        <v>-20</v>
      </c>
      <c r="X764" s="77">
        <f t="shared" si="95"/>
        <v>-3052.2</v>
      </c>
      <c r="AH764" s="2"/>
      <c r="AQ764" s="2"/>
      <c r="AS764" s="2"/>
      <c r="AT764" s="2"/>
    </row>
    <row r="765" spans="1:46" ht="12.75">
      <c r="A765" s="3">
        <v>2016</v>
      </c>
      <c r="B765" s="3">
        <v>11338</v>
      </c>
      <c r="C765" s="1" t="s">
        <v>939</v>
      </c>
      <c r="D765" s="2">
        <v>42611</v>
      </c>
      <c r="E765" s="1" t="s">
        <v>942</v>
      </c>
      <c r="F765" s="2">
        <v>42612</v>
      </c>
      <c r="G765" s="77">
        <v>152.61</v>
      </c>
      <c r="H765" s="77">
        <v>152.61</v>
      </c>
      <c r="I765" s="77">
        <v>0</v>
      </c>
      <c r="J765" s="2">
        <v>42622</v>
      </c>
      <c r="K765" s="78">
        <v>30</v>
      </c>
      <c r="L765" s="2">
        <v>42370</v>
      </c>
      <c r="M765" s="2">
        <v>42735</v>
      </c>
      <c r="N765" s="77">
        <v>0</v>
      </c>
      <c r="P765" s="77">
        <v>0</v>
      </c>
      <c r="Q765" s="78">
        <f t="shared" si="88"/>
        <v>10</v>
      </c>
      <c r="R765" s="3" t="str">
        <f t="shared" si="89"/>
        <v>S</v>
      </c>
      <c r="S765" s="77">
        <f t="shared" si="90"/>
        <v>0</v>
      </c>
      <c r="T765" s="78">
        <f t="shared" si="91"/>
        <v>11</v>
      </c>
      <c r="U765" s="77">
        <f t="shared" si="92"/>
        <v>1526.1</v>
      </c>
      <c r="V765" s="77">
        <f t="shared" si="93"/>
        <v>1678.71</v>
      </c>
      <c r="W765" s="78">
        <f t="shared" si="94"/>
        <v>-20</v>
      </c>
      <c r="X765" s="77">
        <f t="shared" si="95"/>
        <v>-3052.2</v>
      </c>
      <c r="AH765" s="2"/>
      <c r="AQ765" s="2"/>
      <c r="AS765" s="2"/>
      <c r="AT765" s="2"/>
    </row>
    <row r="766" spans="1:46" ht="12.75">
      <c r="A766" s="3">
        <v>2016</v>
      </c>
      <c r="B766" s="3">
        <v>17330</v>
      </c>
      <c r="C766" s="1" t="s">
        <v>943</v>
      </c>
      <c r="D766" s="2">
        <v>42338</v>
      </c>
      <c r="E766" s="1" t="s">
        <v>944</v>
      </c>
      <c r="F766" s="2">
        <v>42345</v>
      </c>
      <c r="G766" s="77">
        <v>720.21</v>
      </c>
      <c r="H766" s="77">
        <v>720.21</v>
      </c>
      <c r="I766" s="77">
        <v>0</v>
      </c>
      <c r="J766" s="2">
        <v>42430</v>
      </c>
      <c r="K766" s="78">
        <v>30</v>
      </c>
      <c r="L766" s="2">
        <v>42370</v>
      </c>
      <c r="M766" s="2">
        <v>42735</v>
      </c>
      <c r="N766" s="77">
        <v>0</v>
      </c>
      <c r="P766" s="77">
        <v>0</v>
      </c>
      <c r="Q766" s="78">
        <f t="shared" si="88"/>
        <v>85</v>
      </c>
      <c r="R766" s="3" t="str">
        <f t="shared" si="89"/>
        <v>S</v>
      </c>
      <c r="S766" s="77">
        <f t="shared" si="90"/>
        <v>0</v>
      </c>
      <c r="T766" s="78">
        <f t="shared" si="91"/>
        <v>92</v>
      </c>
      <c r="U766" s="77">
        <f t="shared" si="92"/>
        <v>61217.85</v>
      </c>
      <c r="V766" s="77">
        <f t="shared" si="93"/>
        <v>66259.32</v>
      </c>
      <c r="W766" s="78">
        <f t="shared" si="94"/>
        <v>55</v>
      </c>
      <c r="X766" s="77">
        <f t="shared" si="95"/>
        <v>39611.55</v>
      </c>
      <c r="AH766" s="2"/>
      <c r="AQ766" s="2"/>
      <c r="AS766" s="2"/>
      <c r="AT766" s="2"/>
    </row>
    <row r="767" spans="1:46" ht="12.75">
      <c r="A767" s="3">
        <v>2016</v>
      </c>
      <c r="B767" s="3">
        <v>7844</v>
      </c>
      <c r="C767" s="1" t="s">
        <v>943</v>
      </c>
      <c r="D767" s="2">
        <v>42536</v>
      </c>
      <c r="E767" s="1" t="s">
        <v>945</v>
      </c>
      <c r="F767" s="2">
        <v>42537</v>
      </c>
      <c r="G767" s="77">
        <v>708.04</v>
      </c>
      <c r="H767" s="77">
        <v>708.04</v>
      </c>
      <c r="I767" s="77">
        <v>0</v>
      </c>
      <c r="J767" s="2">
        <v>42543</v>
      </c>
      <c r="K767" s="78">
        <v>30</v>
      </c>
      <c r="L767" s="2">
        <v>42370</v>
      </c>
      <c r="M767" s="2">
        <v>42735</v>
      </c>
      <c r="N767" s="77">
        <v>0</v>
      </c>
      <c r="P767" s="77">
        <v>0</v>
      </c>
      <c r="Q767" s="78">
        <f t="shared" si="88"/>
        <v>6</v>
      </c>
      <c r="R767" s="3" t="str">
        <f t="shared" si="89"/>
        <v>S</v>
      </c>
      <c r="S767" s="77">
        <f t="shared" si="90"/>
        <v>0</v>
      </c>
      <c r="T767" s="78">
        <f t="shared" si="91"/>
        <v>7</v>
      </c>
      <c r="U767" s="77">
        <f t="shared" si="92"/>
        <v>4248.24</v>
      </c>
      <c r="V767" s="77">
        <f t="shared" si="93"/>
        <v>4956.28</v>
      </c>
      <c r="W767" s="78">
        <f t="shared" si="94"/>
        <v>-24</v>
      </c>
      <c r="X767" s="77">
        <f t="shared" si="95"/>
        <v>-16992.96</v>
      </c>
      <c r="AH767" s="2"/>
      <c r="AQ767" s="2"/>
      <c r="AS767" s="2"/>
      <c r="AT767" s="2"/>
    </row>
    <row r="768" spans="1:46" ht="12.75">
      <c r="A768" s="3">
        <v>2016</v>
      </c>
      <c r="B768" s="3">
        <v>7843</v>
      </c>
      <c r="C768" s="1" t="s">
        <v>943</v>
      </c>
      <c r="D768" s="2">
        <v>42536</v>
      </c>
      <c r="E768" s="1" t="s">
        <v>946</v>
      </c>
      <c r="F768" s="2">
        <v>42537</v>
      </c>
      <c r="G768" s="77">
        <v>4415.95</v>
      </c>
      <c r="H768" s="77">
        <v>4415.95</v>
      </c>
      <c r="I768" s="77">
        <v>0</v>
      </c>
      <c r="J768" s="2">
        <v>42563</v>
      </c>
      <c r="K768" s="78">
        <v>30</v>
      </c>
      <c r="L768" s="2">
        <v>42370</v>
      </c>
      <c r="M768" s="2">
        <v>42735</v>
      </c>
      <c r="N768" s="77">
        <v>0</v>
      </c>
      <c r="P768" s="77">
        <v>0</v>
      </c>
      <c r="Q768" s="78">
        <f t="shared" si="88"/>
        <v>26</v>
      </c>
      <c r="R768" s="3" t="str">
        <f t="shared" si="89"/>
        <v>S</v>
      </c>
      <c r="S768" s="77">
        <f t="shared" si="90"/>
        <v>0</v>
      </c>
      <c r="T768" s="78">
        <f t="shared" si="91"/>
        <v>27</v>
      </c>
      <c r="U768" s="77">
        <f t="shared" si="92"/>
        <v>114814.7</v>
      </c>
      <c r="V768" s="77">
        <f t="shared" si="93"/>
        <v>119230.65</v>
      </c>
      <c r="W768" s="78">
        <f t="shared" si="94"/>
        <v>-4</v>
      </c>
      <c r="X768" s="77">
        <f t="shared" si="95"/>
        <v>-17663.8</v>
      </c>
      <c r="AH768" s="2"/>
      <c r="AQ768" s="2"/>
      <c r="AS768" s="2"/>
      <c r="AT768" s="2"/>
    </row>
    <row r="769" spans="1:46" ht="12.75">
      <c r="A769" s="3">
        <v>2016</v>
      </c>
      <c r="B769" s="3">
        <v>10353</v>
      </c>
      <c r="C769" s="1" t="s">
        <v>943</v>
      </c>
      <c r="D769" s="2">
        <v>42580</v>
      </c>
      <c r="E769" s="1" t="s">
        <v>947</v>
      </c>
      <c r="F769" s="2">
        <v>42587</v>
      </c>
      <c r="G769" s="77">
        <v>739.77</v>
      </c>
      <c r="H769" s="77">
        <v>739.77</v>
      </c>
      <c r="I769" s="77">
        <v>0</v>
      </c>
      <c r="J769" s="2">
        <v>42594</v>
      </c>
      <c r="K769" s="78">
        <v>30</v>
      </c>
      <c r="L769" s="2">
        <v>42370</v>
      </c>
      <c r="M769" s="2">
        <v>42735</v>
      </c>
      <c r="N769" s="77">
        <v>0</v>
      </c>
      <c r="P769" s="77">
        <v>0</v>
      </c>
      <c r="Q769" s="78">
        <f t="shared" si="88"/>
        <v>7</v>
      </c>
      <c r="R769" s="3" t="str">
        <f t="shared" si="89"/>
        <v>S</v>
      </c>
      <c r="S769" s="77">
        <f t="shared" si="90"/>
        <v>0</v>
      </c>
      <c r="T769" s="78">
        <f t="shared" si="91"/>
        <v>14</v>
      </c>
      <c r="U769" s="77">
        <f t="shared" si="92"/>
        <v>5178.39</v>
      </c>
      <c r="V769" s="77">
        <f t="shared" si="93"/>
        <v>10356.78</v>
      </c>
      <c r="W769" s="78">
        <f t="shared" si="94"/>
        <v>-23</v>
      </c>
      <c r="X769" s="77">
        <f t="shared" si="95"/>
        <v>-17014.71</v>
      </c>
      <c r="AH769" s="2"/>
      <c r="AQ769" s="2"/>
      <c r="AS769" s="2"/>
      <c r="AT769" s="2"/>
    </row>
    <row r="770" spans="1:46" ht="12.75">
      <c r="A770" s="3">
        <v>2016</v>
      </c>
      <c r="B770" s="3">
        <v>11638</v>
      </c>
      <c r="C770" s="1" t="s">
        <v>943</v>
      </c>
      <c r="D770" s="2">
        <v>42613</v>
      </c>
      <c r="E770" s="1" t="s">
        <v>948</v>
      </c>
      <c r="F770" s="2">
        <v>42615</v>
      </c>
      <c r="G770" s="77">
        <v>324.52</v>
      </c>
      <c r="H770" s="77">
        <v>324.52</v>
      </c>
      <c r="I770" s="77">
        <v>0</v>
      </c>
      <c r="J770" s="2">
        <v>42628</v>
      </c>
      <c r="K770" s="78">
        <v>30</v>
      </c>
      <c r="L770" s="2">
        <v>42370</v>
      </c>
      <c r="M770" s="2">
        <v>42735</v>
      </c>
      <c r="N770" s="77">
        <v>0</v>
      </c>
      <c r="P770" s="77">
        <v>0</v>
      </c>
      <c r="Q770" s="78">
        <f t="shared" si="88"/>
        <v>13</v>
      </c>
      <c r="R770" s="3" t="str">
        <f t="shared" si="89"/>
        <v>S</v>
      </c>
      <c r="S770" s="77">
        <f t="shared" si="90"/>
        <v>0</v>
      </c>
      <c r="T770" s="78">
        <f t="shared" si="91"/>
        <v>15</v>
      </c>
      <c r="U770" s="77">
        <f t="shared" si="92"/>
        <v>4218.76</v>
      </c>
      <c r="V770" s="77">
        <f t="shared" si="93"/>
        <v>4867.8</v>
      </c>
      <c r="W770" s="78">
        <f t="shared" si="94"/>
        <v>-17</v>
      </c>
      <c r="X770" s="77">
        <f t="shared" si="95"/>
        <v>-5516.84</v>
      </c>
      <c r="AH770" s="2"/>
      <c r="AQ770" s="2"/>
      <c r="AS770" s="2"/>
      <c r="AT770" s="2"/>
    </row>
    <row r="771" spans="1:46" ht="12.75">
      <c r="A771" s="3">
        <v>2016</v>
      </c>
      <c r="B771" s="3">
        <v>18492</v>
      </c>
      <c r="C771" s="1" t="s">
        <v>943</v>
      </c>
      <c r="D771" s="2">
        <v>42367</v>
      </c>
      <c r="E771" s="1" t="s">
        <v>949</v>
      </c>
      <c r="F771" s="2">
        <v>42369</v>
      </c>
      <c r="G771" s="77">
        <v>1234.47</v>
      </c>
      <c r="H771" s="77">
        <v>1234.47</v>
      </c>
      <c r="I771" s="77">
        <v>0</v>
      </c>
      <c r="J771" s="2">
        <v>42430</v>
      </c>
      <c r="K771" s="78">
        <v>30</v>
      </c>
      <c r="L771" s="2">
        <v>42370</v>
      </c>
      <c r="M771" s="2">
        <v>42735</v>
      </c>
      <c r="N771" s="77">
        <v>0</v>
      </c>
      <c r="P771" s="77">
        <v>0</v>
      </c>
      <c r="Q771" s="78">
        <f aca="true" t="shared" si="96" ref="Q771:Q834">IF(J771-F771&gt;0,IF(R771="S",J771-F771,0),0)</f>
        <v>61</v>
      </c>
      <c r="R771" s="3" t="str">
        <f aca="true" t="shared" si="97" ref="R771:R834">IF(G771-H771-I771-P771&gt;0,"N",IF(J771=DATE(1900,1,1),"N","S"))</f>
        <v>S</v>
      </c>
      <c r="S771" s="77">
        <f aca="true" t="shared" si="98" ref="S771:S834">IF(G771-H771-I771-P771&gt;0,G771-H771-I771-P771,0)</f>
        <v>0</v>
      </c>
      <c r="T771" s="78">
        <f aca="true" t="shared" si="99" ref="T771:T834">IF(J771-D771&gt;0,IF(R771="S",J771-D771,0),0)</f>
        <v>63</v>
      </c>
      <c r="U771" s="77">
        <f aca="true" t="shared" si="100" ref="U771:U834">IF(R771="S",H771*Q771,0)</f>
        <v>75302.67</v>
      </c>
      <c r="V771" s="77">
        <f aca="true" t="shared" si="101" ref="V771:V834">IF(R771="S",H771*T771,0)</f>
        <v>77771.61</v>
      </c>
      <c r="W771" s="78">
        <f aca="true" t="shared" si="102" ref="W771:W834">IF(R771="S",J771-F771-K771,0)</f>
        <v>31</v>
      </c>
      <c r="X771" s="77">
        <f aca="true" t="shared" si="103" ref="X771:X834">IF(R771="S",H771*W771,0)</f>
        <v>38268.57</v>
      </c>
      <c r="AH771" s="2"/>
      <c r="AQ771" s="2"/>
      <c r="AS771" s="2"/>
      <c r="AT771" s="2"/>
    </row>
    <row r="772" spans="1:46" ht="12.75">
      <c r="A772" s="3">
        <v>2016</v>
      </c>
      <c r="B772" s="3">
        <v>2455</v>
      </c>
      <c r="C772" s="1" t="s">
        <v>943</v>
      </c>
      <c r="D772" s="2">
        <v>42040</v>
      </c>
      <c r="E772" s="1" t="s">
        <v>176</v>
      </c>
      <c r="F772" s="2">
        <v>42052</v>
      </c>
      <c r="G772" s="77">
        <v>172.1</v>
      </c>
      <c r="H772" s="77">
        <v>0</v>
      </c>
      <c r="I772" s="77">
        <v>0</v>
      </c>
      <c r="J772" s="2">
        <v>1</v>
      </c>
      <c r="K772" s="78">
        <v>30</v>
      </c>
      <c r="L772" s="2">
        <v>42370</v>
      </c>
      <c r="M772" s="2">
        <v>42735</v>
      </c>
      <c r="N772" s="77">
        <v>0</v>
      </c>
      <c r="P772" s="77">
        <v>0</v>
      </c>
      <c r="Q772" s="78">
        <f t="shared" si="96"/>
        <v>0</v>
      </c>
      <c r="R772" s="3" t="str">
        <f t="shared" si="97"/>
        <v>N</v>
      </c>
      <c r="S772" s="77">
        <f t="shared" si="98"/>
        <v>172.1</v>
      </c>
      <c r="T772" s="78">
        <f t="shared" si="99"/>
        <v>0</v>
      </c>
      <c r="U772" s="77">
        <f t="shared" si="100"/>
        <v>0</v>
      </c>
      <c r="V772" s="77">
        <f t="shared" si="101"/>
        <v>0</v>
      </c>
      <c r="W772" s="78">
        <f t="shared" si="102"/>
        <v>0</v>
      </c>
      <c r="X772" s="77">
        <f t="shared" si="103"/>
        <v>0</v>
      </c>
      <c r="AH772" s="2"/>
      <c r="AQ772" s="2"/>
      <c r="AS772" s="2"/>
      <c r="AT772" s="2"/>
    </row>
    <row r="773" spans="1:46" ht="12.75">
      <c r="A773" s="3">
        <v>2016</v>
      </c>
      <c r="C773" s="1" t="s">
        <v>943</v>
      </c>
      <c r="D773" s="2">
        <v>38750</v>
      </c>
      <c r="E773" s="1" t="s">
        <v>950</v>
      </c>
      <c r="F773" s="2">
        <v>38797</v>
      </c>
      <c r="G773" s="77">
        <v>27000</v>
      </c>
      <c r="H773" s="77">
        <v>0</v>
      </c>
      <c r="I773" s="77">
        <v>0</v>
      </c>
      <c r="J773" s="2">
        <v>1</v>
      </c>
      <c r="K773" s="78">
        <v>30</v>
      </c>
      <c r="L773" s="2">
        <v>42370</v>
      </c>
      <c r="M773" s="2">
        <v>42735</v>
      </c>
      <c r="N773" s="77">
        <v>0</v>
      </c>
      <c r="P773" s="77">
        <v>0</v>
      </c>
      <c r="Q773" s="78">
        <f t="shared" si="96"/>
        <v>0</v>
      </c>
      <c r="R773" s="3" t="str">
        <f t="shared" si="97"/>
        <v>N</v>
      </c>
      <c r="S773" s="77">
        <f t="shared" si="98"/>
        <v>27000</v>
      </c>
      <c r="T773" s="78">
        <f t="shared" si="99"/>
        <v>0</v>
      </c>
      <c r="U773" s="77">
        <f t="shared" si="100"/>
        <v>0</v>
      </c>
      <c r="V773" s="77">
        <f t="shared" si="101"/>
        <v>0</v>
      </c>
      <c r="W773" s="78">
        <f t="shared" si="102"/>
        <v>0</v>
      </c>
      <c r="X773" s="77">
        <f t="shared" si="103"/>
        <v>0</v>
      </c>
      <c r="AH773" s="2"/>
      <c r="AQ773" s="2"/>
      <c r="AS773" s="2"/>
      <c r="AT773" s="2"/>
    </row>
    <row r="774" spans="1:46" ht="12.75">
      <c r="A774" s="3">
        <v>2016</v>
      </c>
      <c r="B774" s="3">
        <v>3594</v>
      </c>
      <c r="C774" s="1" t="s">
        <v>943</v>
      </c>
      <c r="D774" s="2">
        <v>42060</v>
      </c>
      <c r="E774" s="1" t="s">
        <v>951</v>
      </c>
      <c r="F774" s="2">
        <v>42069</v>
      </c>
      <c r="G774" s="77">
        <v>37.71</v>
      </c>
      <c r="H774" s="77">
        <v>0</v>
      </c>
      <c r="I774" s="77">
        <v>0</v>
      </c>
      <c r="J774" s="2">
        <v>1</v>
      </c>
      <c r="K774" s="78">
        <v>30</v>
      </c>
      <c r="L774" s="2">
        <v>42370</v>
      </c>
      <c r="M774" s="2">
        <v>42735</v>
      </c>
      <c r="N774" s="77">
        <v>0</v>
      </c>
      <c r="P774" s="77">
        <v>0</v>
      </c>
      <c r="Q774" s="78">
        <f t="shared" si="96"/>
        <v>0</v>
      </c>
      <c r="R774" s="3" t="str">
        <f t="shared" si="97"/>
        <v>N</v>
      </c>
      <c r="S774" s="77">
        <f t="shared" si="98"/>
        <v>37.71</v>
      </c>
      <c r="T774" s="78">
        <f t="shared" si="99"/>
        <v>0</v>
      </c>
      <c r="U774" s="77">
        <f t="shared" si="100"/>
        <v>0</v>
      </c>
      <c r="V774" s="77">
        <f t="shared" si="101"/>
        <v>0</v>
      </c>
      <c r="W774" s="78">
        <f t="shared" si="102"/>
        <v>0</v>
      </c>
      <c r="X774" s="77">
        <f t="shared" si="103"/>
        <v>0</v>
      </c>
      <c r="AH774" s="2"/>
      <c r="AQ774" s="2"/>
      <c r="AS774" s="2"/>
      <c r="AT774" s="2"/>
    </row>
    <row r="775" spans="1:46" ht="12.75">
      <c r="A775" s="3">
        <v>2016</v>
      </c>
      <c r="C775" s="1" t="s">
        <v>952</v>
      </c>
      <c r="D775" s="2">
        <v>40905</v>
      </c>
      <c r="E775" s="1" t="s">
        <v>115</v>
      </c>
      <c r="F775" s="2">
        <v>40907</v>
      </c>
      <c r="G775" s="77">
        <v>143</v>
      </c>
      <c r="H775" s="77">
        <v>0</v>
      </c>
      <c r="I775" s="77">
        <v>0</v>
      </c>
      <c r="J775" s="2">
        <v>1</v>
      </c>
      <c r="K775" s="78">
        <v>30</v>
      </c>
      <c r="L775" s="2">
        <v>42370</v>
      </c>
      <c r="M775" s="2">
        <v>42735</v>
      </c>
      <c r="N775" s="77">
        <v>0</v>
      </c>
      <c r="P775" s="77">
        <v>0</v>
      </c>
      <c r="Q775" s="78">
        <f t="shared" si="96"/>
        <v>0</v>
      </c>
      <c r="R775" s="3" t="str">
        <f t="shared" si="97"/>
        <v>N</v>
      </c>
      <c r="S775" s="77">
        <f t="shared" si="98"/>
        <v>143</v>
      </c>
      <c r="T775" s="78">
        <f t="shared" si="99"/>
        <v>0</v>
      </c>
      <c r="U775" s="77">
        <f t="shared" si="100"/>
        <v>0</v>
      </c>
      <c r="V775" s="77">
        <f t="shared" si="101"/>
        <v>0</v>
      </c>
      <c r="W775" s="78">
        <f t="shared" si="102"/>
        <v>0</v>
      </c>
      <c r="X775" s="77">
        <f t="shared" si="103"/>
        <v>0</v>
      </c>
      <c r="AH775" s="2"/>
      <c r="AQ775" s="2"/>
      <c r="AS775" s="2"/>
      <c r="AT775" s="2"/>
    </row>
    <row r="776" spans="1:46" ht="12.75">
      <c r="A776" s="3">
        <v>2016</v>
      </c>
      <c r="C776" s="1" t="s">
        <v>953</v>
      </c>
      <c r="D776" s="2">
        <v>39548</v>
      </c>
      <c r="E776" s="1" t="s">
        <v>954</v>
      </c>
      <c r="F776" s="2">
        <v>39562</v>
      </c>
      <c r="G776" s="77">
        <v>0.05</v>
      </c>
      <c r="H776" s="77">
        <v>0</v>
      </c>
      <c r="I776" s="77">
        <v>0</v>
      </c>
      <c r="J776" s="2">
        <v>1</v>
      </c>
      <c r="K776" s="78">
        <v>30</v>
      </c>
      <c r="L776" s="2">
        <v>42370</v>
      </c>
      <c r="M776" s="2">
        <v>42735</v>
      </c>
      <c r="N776" s="77">
        <v>0</v>
      </c>
      <c r="P776" s="77">
        <v>0</v>
      </c>
      <c r="Q776" s="78">
        <f t="shared" si="96"/>
        <v>0</v>
      </c>
      <c r="R776" s="3" t="str">
        <f t="shared" si="97"/>
        <v>N</v>
      </c>
      <c r="S776" s="77">
        <f t="shared" si="98"/>
        <v>0.05</v>
      </c>
      <c r="T776" s="78">
        <f t="shared" si="99"/>
        <v>0</v>
      </c>
      <c r="U776" s="77">
        <f t="shared" si="100"/>
        <v>0</v>
      </c>
      <c r="V776" s="77">
        <f t="shared" si="101"/>
        <v>0</v>
      </c>
      <c r="W776" s="78">
        <f t="shared" si="102"/>
        <v>0</v>
      </c>
      <c r="X776" s="77">
        <f t="shared" si="103"/>
        <v>0</v>
      </c>
      <c r="AH776" s="2"/>
      <c r="AQ776" s="2"/>
      <c r="AS776" s="2"/>
      <c r="AT776" s="2"/>
    </row>
    <row r="777" spans="1:46" ht="12.75">
      <c r="A777" s="3">
        <v>2016</v>
      </c>
      <c r="C777" s="1" t="s">
        <v>955</v>
      </c>
      <c r="D777" s="2">
        <v>40889</v>
      </c>
      <c r="E777" s="1" t="s">
        <v>243</v>
      </c>
      <c r="F777" s="2">
        <v>40891</v>
      </c>
      <c r="G777" s="77">
        <v>680</v>
      </c>
      <c r="H777" s="77">
        <v>0</v>
      </c>
      <c r="I777" s="77">
        <v>0</v>
      </c>
      <c r="J777" s="2">
        <v>1</v>
      </c>
      <c r="K777" s="78">
        <v>30</v>
      </c>
      <c r="L777" s="2">
        <v>42370</v>
      </c>
      <c r="M777" s="2">
        <v>42735</v>
      </c>
      <c r="N777" s="77">
        <v>0</v>
      </c>
      <c r="P777" s="77">
        <v>0</v>
      </c>
      <c r="Q777" s="78">
        <f t="shared" si="96"/>
        <v>0</v>
      </c>
      <c r="R777" s="3" t="str">
        <f t="shared" si="97"/>
        <v>N</v>
      </c>
      <c r="S777" s="77">
        <f t="shared" si="98"/>
        <v>680</v>
      </c>
      <c r="T777" s="78">
        <f t="shared" si="99"/>
        <v>0</v>
      </c>
      <c r="U777" s="77">
        <f t="shared" si="100"/>
        <v>0</v>
      </c>
      <c r="V777" s="77">
        <f t="shared" si="101"/>
        <v>0</v>
      </c>
      <c r="W777" s="78">
        <f t="shared" si="102"/>
        <v>0</v>
      </c>
      <c r="X777" s="77">
        <f t="shared" si="103"/>
        <v>0</v>
      </c>
      <c r="AH777" s="2"/>
      <c r="AQ777" s="2"/>
      <c r="AS777" s="2"/>
      <c r="AT777" s="2"/>
    </row>
    <row r="778" spans="1:46" ht="12.75">
      <c r="A778" s="3">
        <v>2016</v>
      </c>
      <c r="C778" s="1" t="s">
        <v>956</v>
      </c>
      <c r="D778" s="2">
        <v>38449</v>
      </c>
      <c r="E778" s="1" t="s">
        <v>957</v>
      </c>
      <c r="F778" s="2">
        <v>38477</v>
      </c>
      <c r="G778" s="77">
        <v>0.11</v>
      </c>
      <c r="H778" s="77">
        <v>0</v>
      </c>
      <c r="I778" s="77">
        <v>0</v>
      </c>
      <c r="J778" s="2">
        <v>1</v>
      </c>
      <c r="K778" s="78">
        <v>30</v>
      </c>
      <c r="L778" s="2">
        <v>42370</v>
      </c>
      <c r="M778" s="2">
        <v>42735</v>
      </c>
      <c r="N778" s="77">
        <v>0</v>
      </c>
      <c r="P778" s="77">
        <v>0</v>
      </c>
      <c r="Q778" s="78">
        <f t="shared" si="96"/>
        <v>0</v>
      </c>
      <c r="R778" s="3" t="str">
        <f t="shared" si="97"/>
        <v>N</v>
      </c>
      <c r="S778" s="77">
        <f t="shared" si="98"/>
        <v>0.11</v>
      </c>
      <c r="T778" s="78">
        <f t="shared" si="99"/>
        <v>0</v>
      </c>
      <c r="U778" s="77">
        <f t="shared" si="100"/>
        <v>0</v>
      </c>
      <c r="V778" s="77">
        <f t="shared" si="101"/>
        <v>0</v>
      </c>
      <c r="W778" s="78">
        <f t="shared" si="102"/>
        <v>0</v>
      </c>
      <c r="X778" s="77">
        <f t="shared" si="103"/>
        <v>0</v>
      </c>
      <c r="AH778" s="2"/>
      <c r="AQ778" s="2"/>
      <c r="AS778" s="2"/>
      <c r="AT778" s="2"/>
    </row>
    <row r="779" spans="1:46" ht="12.75">
      <c r="A779" s="3">
        <v>2016</v>
      </c>
      <c r="C779" s="1" t="s">
        <v>956</v>
      </c>
      <c r="D779" s="2">
        <v>40232</v>
      </c>
      <c r="E779" s="1" t="s">
        <v>86</v>
      </c>
      <c r="F779" s="2">
        <v>40234</v>
      </c>
      <c r="G779" s="77">
        <v>699.62</v>
      </c>
      <c r="H779" s="77">
        <v>0</v>
      </c>
      <c r="I779" s="77">
        <v>0</v>
      </c>
      <c r="J779" s="2">
        <v>1</v>
      </c>
      <c r="K779" s="78">
        <v>30</v>
      </c>
      <c r="L779" s="2">
        <v>42370</v>
      </c>
      <c r="M779" s="2">
        <v>42735</v>
      </c>
      <c r="N779" s="77">
        <v>0</v>
      </c>
      <c r="P779" s="77">
        <v>0</v>
      </c>
      <c r="Q779" s="78">
        <f t="shared" si="96"/>
        <v>0</v>
      </c>
      <c r="R779" s="3" t="str">
        <f t="shared" si="97"/>
        <v>N</v>
      </c>
      <c r="S779" s="77">
        <f t="shared" si="98"/>
        <v>699.62</v>
      </c>
      <c r="T779" s="78">
        <f t="shared" si="99"/>
        <v>0</v>
      </c>
      <c r="U779" s="77">
        <f t="shared" si="100"/>
        <v>0</v>
      </c>
      <c r="V779" s="77">
        <f t="shared" si="101"/>
        <v>0</v>
      </c>
      <c r="W779" s="78">
        <f t="shared" si="102"/>
        <v>0</v>
      </c>
      <c r="X779" s="77">
        <f t="shared" si="103"/>
        <v>0</v>
      </c>
      <c r="AH779" s="2"/>
      <c r="AQ779" s="2"/>
      <c r="AS779" s="2"/>
      <c r="AT779" s="2"/>
    </row>
    <row r="780" spans="1:46" ht="12.75">
      <c r="A780" s="3">
        <v>2016</v>
      </c>
      <c r="C780" s="1" t="s">
        <v>956</v>
      </c>
      <c r="D780" s="2">
        <v>37610</v>
      </c>
      <c r="E780" s="1" t="s">
        <v>958</v>
      </c>
      <c r="F780" s="2">
        <v>37621</v>
      </c>
      <c r="G780" s="77">
        <v>0.4</v>
      </c>
      <c r="H780" s="77">
        <v>0</v>
      </c>
      <c r="I780" s="77">
        <v>0</v>
      </c>
      <c r="J780" s="2">
        <v>1</v>
      </c>
      <c r="K780" s="78">
        <v>30</v>
      </c>
      <c r="L780" s="2">
        <v>42370</v>
      </c>
      <c r="M780" s="2">
        <v>42735</v>
      </c>
      <c r="N780" s="77">
        <v>0</v>
      </c>
      <c r="P780" s="77">
        <v>0</v>
      </c>
      <c r="Q780" s="78">
        <f t="shared" si="96"/>
        <v>0</v>
      </c>
      <c r="R780" s="3" t="str">
        <f t="shared" si="97"/>
        <v>N</v>
      </c>
      <c r="S780" s="77">
        <f t="shared" si="98"/>
        <v>0.4</v>
      </c>
      <c r="T780" s="78">
        <f t="shared" si="99"/>
        <v>0</v>
      </c>
      <c r="U780" s="77">
        <f t="shared" si="100"/>
        <v>0</v>
      </c>
      <c r="V780" s="77">
        <f t="shared" si="101"/>
        <v>0</v>
      </c>
      <c r="W780" s="78">
        <f t="shared" si="102"/>
        <v>0</v>
      </c>
      <c r="X780" s="77">
        <f t="shared" si="103"/>
        <v>0</v>
      </c>
      <c r="AH780" s="2"/>
      <c r="AQ780" s="2"/>
      <c r="AS780" s="2"/>
      <c r="AT780" s="2"/>
    </row>
    <row r="781" spans="1:46" ht="12.75">
      <c r="A781" s="3">
        <v>2016</v>
      </c>
      <c r="B781" s="3">
        <v>17203</v>
      </c>
      <c r="C781" s="1" t="s">
        <v>959</v>
      </c>
      <c r="D781" s="2">
        <v>42334</v>
      </c>
      <c r="E781" s="1" t="s">
        <v>960</v>
      </c>
      <c r="F781" s="2">
        <v>42341</v>
      </c>
      <c r="G781" s="77">
        <v>38064</v>
      </c>
      <c r="H781" s="77">
        <v>38064</v>
      </c>
      <c r="I781" s="77">
        <v>0</v>
      </c>
      <c r="J781" s="2">
        <v>42433</v>
      </c>
      <c r="K781" s="78">
        <v>30</v>
      </c>
      <c r="L781" s="2">
        <v>42370</v>
      </c>
      <c r="M781" s="2">
        <v>42735</v>
      </c>
      <c r="N781" s="77">
        <v>0</v>
      </c>
      <c r="P781" s="77">
        <v>0</v>
      </c>
      <c r="Q781" s="78">
        <f t="shared" si="96"/>
        <v>92</v>
      </c>
      <c r="R781" s="3" t="str">
        <f t="shared" si="97"/>
        <v>S</v>
      </c>
      <c r="S781" s="77">
        <f t="shared" si="98"/>
        <v>0</v>
      </c>
      <c r="T781" s="78">
        <f t="shared" si="99"/>
        <v>99</v>
      </c>
      <c r="U781" s="77">
        <f t="shared" si="100"/>
        <v>3501888</v>
      </c>
      <c r="V781" s="77">
        <f t="shared" si="101"/>
        <v>3768336</v>
      </c>
      <c r="W781" s="78">
        <f t="shared" si="102"/>
        <v>62</v>
      </c>
      <c r="X781" s="77">
        <f t="shared" si="103"/>
        <v>2359968</v>
      </c>
      <c r="AH781" s="2"/>
      <c r="AQ781" s="2"/>
      <c r="AS781" s="2"/>
      <c r="AT781" s="2"/>
    </row>
    <row r="782" spans="1:46" ht="12.75">
      <c r="A782" s="3">
        <v>2016</v>
      </c>
      <c r="C782" s="1" t="s">
        <v>961</v>
      </c>
      <c r="D782" s="2">
        <v>39443</v>
      </c>
      <c r="E782" s="1" t="s">
        <v>962</v>
      </c>
      <c r="F782" s="2">
        <v>39447</v>
      </c>
      <c r="G782" s="77">
        <v>293.07</v>
      </c>
      <c r="H782" s="77">
        <v>0</v>
      </c>
      <c r="I782" s="77">
        <v>0</v>
      </c>
      <c r="J782" s="2">
        <v>1</v>
      </c>
      <c r="K782" s="78">
        <v>30</v>
      </c>
      <c r="L782" s="2">
        <v>42370</v>
      </c>
      <c r="M782" s="2">
        <v>42735</v>
      </c>
      <c r="N782" s="77">
        <v>0</v>
      </c>
      <c r="P782" s="77">
        <v>0</v>
      </c>
      <c r="Q782" s="78">
        <f t="shared" si="96"/>
        <v>0</v>
      </c>
      <c r="R782" s="3" t="str">
        <f t="shared" si="97"/>
        <v>N</v>
      </c>
      <c r="S782" s="77">
        <f t="shared" si="98"/>
        <v>293.07</v>
      </c>
      <c r="T782" s="78">
        <f t="shared" si="99"/>
        <v>0</v>
      </c>
      <c r="U782" s="77">
        <f t="shared" si="100"/>
        <v>0</v>
      </c>
      <c r="V782" s="77">
        <f t="shared" si="101"/>
        <v>0</v>
      </c>
      <c r="W782" s="78">
        <f t="shared" si="102"/>
        <v>0</v>
      </c>
      <c r="X782" s="77">
        <f t="shared" si="103"/>
        <v>0</v>
      </c>
      <c r="AH782" s="2"/>
      <c r="AQ782" s="2"/>
      <c r="AS782" s="2"/>
      <c r="AT782" s="2"/>
    </row>
    <row r="783" spans="1:46" ht="12.75">
      <c r="A783" s="3">
        <v>2016</v>
      </c>
      <c r="B783" s="3">
        <v>11431</v>
      </c>
      <c r="C783" s="1" t="s">
        <v>961</v>
      </c>
      <c r="D783" s="2">
        <v>42613</v>
      </c>
      <c r="E783" s="1" t="s">
        <v>963</v>
      </c>
      <c r="F783" s="2">
        <v>42613</v>
      </c>
      <c r="G783" s="77">
        <v>1904.41</v>
      </c>
      <c r="H783" s="77">
        <v>1904.41</v>
      </c>
      <c r="I783" s="77">
        <v>0</v>
      </c>
      <c r="J783" s="2">
        <v>42626</v>
      </c>
      <c r="K783" s="78">
        <v>30</v>
      </c>
      <c r="L783" s="2">
        <v>42370</v>
      </c>
      <c r="M783" s="2">
        <v>42735</v>
      </c>
      <c r="N783" s="77">
        <v>0</v>
      </c>
      <c r="P783" s="77">
        <v>0</v>
      </c>
      <c r="Q783" s="78">
        <f t="shared" si="96"/>
        <v>13</v>
      </c>
      <c r="R783" s="3" t="str">
        <f t="shared" si="97"/>
        <v>S</v>
      </c>
      <c r="S783" s="77">
        <f t="shared" si="98"/>
        <v>0</v>
      </c>
      <c r="T783" s="78">
        <f t="shared" si="99"/>
        <v>13</v>
      </c>
      <c r="U783" s="77">
        <f t="shared" si="100"/>
        <v>24757.33</v>
      </c>
      <c r="V783" s="77">
        <f t="shared" si="101"/>
        <v>24757.33</v>
      </c>
      <c r="W783" s="78">
        <f t="shared" si="102"/>
        <v>-17</v>
      </c>
      <c r="X783" s="77">
        <f t="shared" si="103"/>
        <v>-32374.97</v>
      </c>
      <c r="AH783" s="2"/>
      <c r="AQ783" s="2"/>
      <c r="AS783" s="2"/>
      <c r="AT783" s="2"/>
    </row>
    <row r="784" spans="1:46" ht="12.75">
      <c r="A784" s="3">
        <v>2016</v>
      </c>
      <c r="B784" s="3">
        <v>17903</v>
      </c>
      <c r="C784" s="1" t="s">
        <v>961</v>
      </c>
      <c r="D784" s="2">
        <v>42354</v>
      </c>
      <c r="E784" s="1" t="s">
        <v>964</v>
      </c>
      <c r="F784" s="2">
        <v>42355</v>
      </c>
      <c r="G784" s="77">
        <v>1435.57</v>
      </c>
      <c r="H784" s="77">
        <v>1435.57</v>
      </c>
      <c r="I784" s="77">
        <v>0</v>
      </c>
      <c r="J784" s="2">
        <v>42430</v>
      </c>
      <c r="K784" s="78">
        <v>30</v>
      </c>
      <c r="L784" s="2">
        <v>42370</v>
      </c>
      <c r="M784" s="2">
        <v>42735</v>
      </c>
      <c r="N784" s="77">
        <v>0</v>
      </c>
      <c r="P784" s="77">
        <v>0</v>
      </c>
      <c r="Q784" s="78">
        <f t="shared" si="96"/>
        <v>75</v>
      </c>
      <c r="R784" s="3" t="str">
        <f t="shared" si="97"/>
        <v>S</v>
      </c>
      <c r="S784" s="77">
        <f t="shared" si="98"/>
        <v>0</v>
      </c>
      <c r="T784" s="78">
        <f t="shared" si="99"/>
        <v>76</v>
      </c>
      <c r="U784" s="77">
        <f t="shared" si="100"/>
        <v>107667.75</v>
      </c>
      <c r="V784" s="77">
        <f t="shared" si="101"/>
        <v>109103.32</v>
      </c>
      <c r="W784" s="78">
        <f t="shared" si="102"/>
        <v>45</v>
      </c>
      <c r="X784" s="77">
        <f t="shared" si="103"/>
        <v>64600.65</v>
      </c>
      <c r="AH784" s="2"/>
      <c r="AQ784" s="2"/>
      <c r="AS784" s="2"/>
      <c r="AT784" s="2"/>
    </row>
    <row r="785" spans="1:46" ht="12.75">
      <c r="A785" s="3">
        <v>2016</v>
      </c>
      <c r="B785" s="3">
        <v>18493</v>
      </c>
      <c r="C785" s="1" t="s">
        <v>961</v>
      </c>
      <c r="D785" s="2">
        <v>42368</v>
      </c>
      <c r="E785" s="1" t="s">
        <v>965</v>
      </c>
      <c r="F785" s="2">
        <v>42369</v>
      </c>
      <c r="G785" s="77">
        <v>1500</v>
      </c>
      <c r="H785" s="77">
        <v>1500</v>
      </c>
      <c r="I785" s="77">
        <v>0</v>
      </c>
      <c r="J785" s="2">
        <v>42430</v>
      </c>
      <c r="K785" s="78">
        <v>30</v>
      </c>
      <c r="L785" s="2">
        <v>42370</v>
      </c>
      <c r="M785" s="2">
        <v>42735</v>
      </c>
      <c r="N785" s="77">
        <v>0</v>
      </c>
      <c r="P785" s="77">
        <v>0</v>
      </c>
      <c r="Q785" s="78">
        <f t="shared" si="96"/>
        <v>61</v>
      </c>
      <c r="R785" s="3" t="str">
        <f t="shared" si="97"/>
        <v>S</v>
      </c>
      <c r="S785" s="77">
        <f t="shared" si="98"/>
        <v>0</v>
      </c>
      <c r="T785" s="78">
        <f t="shared" si="99"/>
        <v>62</v>
      </c>
      <c r="U785" s="77">
        <f t="shared" si="100"/>
        <v>91500</v>
      </c>
      <c r="V785" s="77">
        <f t="shared" si="101"/>
        <v>93000</v>
      </c>
      <c r="W785" s="78">
        <f t="shared" si="102"/>
        <v>31</v>
      </c>
      <c r="X785" s="77">
        <f t="shared" si="103"/>
        <v>46500</v>
      </c>
      <c r="AH785" s="2"/>
      <c r="AQ785" s="2"/>
      <c r="AS785" s="2"/>
      <c r="AT785" s="2"/>
    </row>
    <row r="786" spans="1:46" ht="12.75">
      <c r="A786" s="3">
        <v>2016</v>
      </c>
      <c r="B786" s="3">
        <v>7230</v>
      </c>
      <c r="C786" s="1" t="s">
        <v>966</v>
      </c>
      <c r="D786" s="2">
        <v>42524</v>
      </c>
      <c r="E786" s="1" t="s">
        <v>967</v>
      </c>
      <c r="F786" s="2">
        <v>42524</v>
      </c>
      <c r="G786" s="77">
        <v>702.72</v>
      </c>
      <c r="H786" s="77">
        <v>702.72</v>
      </c>
      <c r="I786" s="77">
        <v>0</v>
      </c>
      <c r="J786" s="2">
        <v>42543</v>
      </c>
      <c r="K786" s="78">
        <v>30</v>
      </c>
      <c r="L786" s="2">
        <v>42370</v>
      </c>
      <c r="M786" s="2">
        <v>42735</v>
      </c>
      <c r="N786" s="77">
        <v>0</v>
      </c>
      <c r="P786" s="77">
        <v>0</v>
      </c>
      <c r="Q786" s="78">
        <f t="shared" si="96"/>
        <v>19</v>
      </c>
      <c r="R786" s="3" t="str">
        <f t="shared" si="97"/>
        <v>S</v>
      </c>
      <c r="S786" s="77">
        <f t="shared" si="98"/>
        <v>0</v>
      </c>
      <c r="T786" s="78">
        <f t="shared" si="99"/>
        <v>19</v>
      </c>
      <c r="U786" s="77">
        <f t="shared" si="100"/>
        <v>13351.68</v>
      </c>
      <c r="V786" s="77">
        <f t="shared" si="101"/>
        <v>13351.68</v>
      </c>
      <c r="W786" s="78">
        <f t="shared" si="102"/>
        <v>-11</v>
      </c>
      <c r="X786" s="77">
        <f t="shared" si="103"/>
        <v>-7729.92</v>
      </c>
      <c r="AH786" s="2"/>
      <c r="AQ786" s="2"/>
      <c r="AS786" s="2"/>
      <c r="AT786" s="2"/>
    </row>
    <row r="787" spans="1:46" ht="12.75">
      <c r="A787" s="3">
        <v>2016</v>
      </c>
      <c r="B787" s="3">
        <v>3864</v>
      </c>
      <c r="C787" s="1" t="s">
        <v>968</v>
      </c>
      <c r="D787" s="2">
        <v>42402</v>
      </c>
      <c r="E787" s="1" t="s">
        <v>969</v>
      </c>
      <c r="F787" s="2">
        <v>42451</v>
      </c>
      <c r="G787" s="77">
        <v>3806.4</v>
      </c>
      <c r="H787" s="77">
        <v>3806.4</v>
      </c>
      <c r="I787" s="77">
        <v>0</v>
      </c>
      <c r="J787" s="2">
        <v>42520</v>
      </c>
      <c r="K787" s="78">
        <v>30</v>
      </c>
      <c r="L787" s="2">
        <v>42370</v>
      </c>
      <c r="M787" s="2">
        <v>42735</v>
      </c>
      <c r="N787" s="77">
        <v>0</v>
      </c>
      <c r="P787" s="77">
        <v>0</v>
      </c>
      <c r="Q787" s="78">
        <f t="shared" si="96"/>
        <v>69</v>
      </c>
      <c r="R787" s="3" t="str">
        <f t="shared" si="97"/>
        <v>S</v>
      </c>
      <c r="S787" s="77">
        <f t="shared" si="98"/>
        <v>0</v>
      </c>
      <c r="T787" s="78">
        <f t="shared" si="99"/>
        <v>118</v>
      </c>
      <c r="U787" s="77">
        <f t="shared" si="100"/>
        <v>262641.6</v>
      </c>
      <c r="V787" s="77">
        <f t="shared" si="101"/>
        <v>449155.2</v>
      </c>
      <c r="W787" s="78">
        <f t="shared" si="102"/>
        <v>39</v>
      </c>
      <c r="X787" s="77">
        <f t="shared" si="103"/>
        <v>148449.6</v>
      </c>
      <c r="AH787" s="2"/>
      <c r="AQ787" s="2"/>
      <c r="AS787" s="2"/>
      <c r="AT787" s="2"/>
    </row>
    <row r="788" spans="1:46" ht="12.75">
      <c r="A788" s="3">
        <v>2016</v>
      </c>
      <c r="C788" s="1" t="s">
        <v>970</v>
      </c>
      <c r="D788" s="2">
        <v>40816</v>
      </c>
      <c r="E788" s="1" t="s">
        <v>971</v>
      </c>
      <c r="F788" s="2">
        <v>40836</v>
      </c>
      <c r="G788" s="77">
        <v>700.23</v>
      </c>
      <c r="H788" s="77">
        <v>0</v>
      </c>
      <c r="I788" s="77">
        <v>0</v>
      </c>
      <c r="J788" s="2">
        <v>1</v>
      </c>
      <c r="K788" s="78">
        <v>30</v>
      </c>
      <c r="L788" s="2">
        <v>42370</v>
      </c>
      <c r="M788" s="2">
        <v>42735</v>
      </c>
      <c r="N788" s="77">
        <v>0</v>
      </c>
      <c r="P788" s="77">
        <v>0</v>
      </c>
      <c r="Q788" s="78">
        <f t="shared" si="96"/>
        <v>0</v>
      </c>
      <c r="R788" s="3" t="str">
        <f t="shared" si="97"/>
        <v>N</v>
      </c>
      <c r="S788" s="77">
        <f t="shared" si="98"/>
        <v>700.23</v>
      </c>
      <c r="T788" s="78">
        <f t="shared" si="99"/>
        <v>0</v>
      </c>
      <c r="U788" s="77">
        <f t="shared" si="100"/>
        <v>0</v>
      </c>
      <c r="V788" s="77">
        <f t="shared" si="101"/>
        <v>0</v>
      </c>
      <c r="W788" s="78">
        <f t="shared" si="102"/>
        <v>0</v>
      </c>
      <c r="X788" s="77">
        <f t="shared" si="103"/>
        <v>0</v>
      </c>
      <c r="AH788" s="2"/>
      <c r="AQ788" s="2"/>
      <c r="AS788" s="2"/>
      <c r="AT788" s="2"/>
    </row>
    <row r="789" spans="1:46" ht="12.75">
      <c r="A789" s="3">
        <v>2016</v>
      </c>
      <c r="B789" s="3">
        <v>18110</v>
      </c>
      <c r="C789" s="1" t="s">
        <v>972</v>
      </c>
      <c r="D789" s="2">
        <v>42359</v>
      </c>
      <c r="E789" s="1" t="s">
        <v>973</v>
      </c>
      <c r="F789" s="2">
        <v>42359</v>
      </c>
      <c r="G789" s="77">
        <v>2993.88</v>
      </c>
      <c r="H789" s="77">
        <v>2993.88</v>
      </c>
      <c r="I789" s="77">
        <v>0</v>
      </c>
      <c r="J789" s="2">
        <v>42443</v>
      </c>
      <c r="K789" s="78">
        <v>30</v>
      </c>
      <c r="L789" s="2">
        <v>42370</v>
      </c>
      <c r="M789" s="2">
        <v>42735</v>
      </c>
      <c r="N789" s="77">
        <v>0</v>
      </c>
      <c r="P789" s="77">
        <v>0</v>
      </c>
      <c r="Q789" s="78">
        <f t="shared" si="96"/>
        <v>84</v>
      </c>
      <c r="R789" s="3" t="str">
        <f t="shared" si="97"/>
        <v>S</v>
      </c>
      <c r="S789" s="77">
        <f t="shared" si="98"/>
        <v>0</v>
      </c>
      <c r="T789" s="78">
        <f t="shared" si="99"/>
        <v>84</v>
      </c>
      <c r="U789" s="77">
        <f t="shared" si="100"/>
        <v>251485.92</v>
      </c>
      <c r="V789" s="77">
        <f t="shared" si="101"/>
        <v>251485.92</v>
      </c>
      <c r="W789" s="78">
        <f t="shared" si="102"/>
        <v>54</v>
      </c>
      <c r="X789" s="77">
        <f t="shared" si="103"/>
        <v>161669.52</v>
      </c>
      <c r="AH789" s="2"/>
      <c r="AQ789" s="2"/>
      <c r="AS789" s="2"/>
      <c r="AT789" s="2"/>
    </row>
    <row r="790" spans="1:46" ht="12.75">
      <c r="A790" s="3">
        <v>2016</v>
      </c>
      <c r="B790" s="3">
        <v>18254</v>
      </c>
      <c r="C790" s="1" t="s">
        <v>974</v>
      </c>
      <c r="D790" s="2">
        <v>42361</v>
      </c>
      <c r="E790" s="1" t="s">
        <v>975</v>
      </c>
      <c r="F790" s="2">
        <v>42362</v>
      </c>
      <c r="G790" s="77">
        <v>1500</v>
      </c>
      <c r="H790" s="77">
        <v>1500</v>
      </c>
      <c r="I790" s="77">
        <v>0</v>
      </c>
      <c r="J790" s="2">
        <v>42443</v>
      </c>
      <c r="K790" s="78">
        <v>30</v>
      </c>
      <c r="L790" s="2">
        <v>42370</v>
      </c>
      <c r="M790" s="2">
        <v>42735</v>
      </c>
      <c r="N790" s="77">
        <v>0</v>
      </c>
      <c r="P790" s="77">
        <v>0</v>
      </c>
      <c r="Q790" s="78">
        <f t="shared" si="96"/>
        <v>81</v>
      </c>
      <c r="R790" s="3" t="str">
        <f t="shared" si="97"/>
        <v>S</v>
      </c>
      <c r="S790" s="77">
        <f t="shared" si="98"/>
        <v>0</v>
      </c>
      <c r="T790" s="78">
        <f t="shared" si="99"/>
        <v>82</v>
      </c>
      <c r="U790" s="77">
        <f t="shared" si="100"/>
        <v>121500</v>
      </c>
      <c r="V790" s="77">
        <f t="shared" si="101"/>
        <v>123000</v>
      </c>
      <c r="W790" s="78">
        <f t="shared" si="102"/>
        <v>51</v>
      </c>
      <c r="X790" s="77">
        <f t="shared" si="103"/>
        <v>76500</v>
      </c>
      <c r="AH790" s="2"/>
      <c r="AQ790" s="2"/>
      <c r="AS790" s="2"/>
      <c r="AT790" s="2"/>
    </row>
    <row r="791" spans="1:46" ht="12.75">
      <c r="A791" s="3">
        <v>2016</v>
      </c>
      <c r="B791" s="3">
        <v>10189</v>
      </c>
      <c r="C791" s="1" t="s">
        <v>976</v>
      </c>
      <c r="D791" s="2">
        <v>42582</v>
      </c>
      <c r="E791" s="1" t="s">
        <v>977</v>
      </c>
      <c r="F791" s="2">
        <v>42585</v>
      </c>
      <c r="G791" s="77">
        <v>63.44</v>
      </c>
      <c r="H791" s="77">
        <v>63.44</v>
      </c>
      <c r="I791" s="77">
        <v>0</v>
      </c>
      <c r="J791" s="2">
        <v>42593</v>
      </c>
      <c r="K791" s="78">
        <v>30</v>
      </c>
      <c r="L791" s="2">
        <v>42370</v>
      </c>
      <c r="M791" s="2">
        <v>42735</v>
      </c>
      <c r="N791" s="77">
        <v>0</v>
      </c>
      <c r="P791" s="77">
        <v>0</v>
      </c>
      <c r="Q791" s="78">
        <f t="shared" si="96"/>
        <v>8</v>
      </c>
      <c r="R791" s="3" t="str">
        <f t="shared" si="97"/>
        <v>S</v>
      </c>
      <c r="S791" s="77">
        <f t="shared" si="98"/>
        <v>0</v>
      </c>
      <c r="T791" s="78">
        <f t="shared" si="99"/>
        <v>11</v>
      </c>
      <c r="U791" s="77">
        <f t="shared" si="100"/>
        <v>507.52</v>
      </c>
      <c r="V791" s="77">
        <f t="shared" si="101"/>
        <v>697.84</v>
      </c>
      <c r="W791" s="78">
        <f t="shared" si="102"/>
        <v>-22</v>
      </c>
      <c r="X791" s="77">
        <f t="shared" si="103"/>
        <v>-1395.68</v>
      </c>
      <c r="AH791" s="2"/>
      <c r="AQ791" s="2"/>
      <c r="AS791" s="2"/>
      <c r="AT791" s="2"/>
    </row>
    <row r="792" spans="1:46" ht="12.75">
      <c r="A792" s="3">
        <v>2016</v>
      </c>
      <c r="B792" s="3">
        <v>4663</v>
      </c>
      <c r="C792" s="1" t="s">
        <v>976</v>
      </c>
      <c r="D792" s="2">
        <v>41332</v>
      </c>
      <c r="E792" s="1" t="s">
        <v>978</v>
      </c>
      <c r="F792" s="2">
        <v>41383</v>
      </c>
      <c r="G792" s="77">
        <v>244</v>
      </c>
      <c r="H792" s="77">
        <v>0</v>
      </c>
      <c r="I792" s="77">
        <v>0</v>
      </c>
      <c r="J792" s="2">
        <v>1</v>
      </c>
      <c r="K792" s="78">
        <v>30</v>
      </c>
      <c r="L792" s="2">
        <v>42370</v>
      </c>
      <c r="M792" s="2">
        <v>42735</v>
      </c>
      <c r="N792" s="77">
        <v>0</v>
      </c>
      <c r="P792" s="77">
        <v>0</v>
      </c>
      <c r="Q792" s="78">
        <f t="shared" si="96"/>
        <v>0</v>
      </c>
      <c r="R792" s="3" t="str">
        <f t="shared" si="97"/>
        <v>N</v>
      </c>
      <c r="S792" s="77">
        <f t="shared" si="98"/>
        <v>244</v>
      </c>
      <c r="T792" s="78">
        <f t="shared" si="99"/>
        <v>0</v>
      </c>
      <c r="U792" s="77">
        <f t="shared" si="100"/>
        <v>0</v>
      </c>
      <c r="V792" s="77">
        <f t="shared" si="101"/>
        <v>0</v>
      </c>
      <c r="W792" s="78">
        <f t="shared" si="102"/>
        <v>0</v>
      </c>
      <c r="X792" s="77">
        <f t="shared" si="103"/>
        <v>0</v>
      </c>
      <c r="AH792" s="2"/>
      <c r="AQ792" s="2"/>
      <c r="AS792" s="2"/>
      <c r="AT792" s="2"/>
    </row>
    <row r="793" spans="1:46" ht="12.75">
      <c r="A793" s="3">
        <v>2016</v>
      </c>
      <c r="B793" s="3">
        <v>12091</v>
      </c>
      <c r="C793" s="1" t="s">
        <v>979</v>
      </c>
      <c r="D793" s="2">
        <v>41878</v>
      </c>
      <c r="E793" s="1" t="s">
        <v>266</v>
      </c>
      <c r="F793" s="2">
        <v>41892</v>
      </c>
      <c r="G793" s="77">
        <v>1078.48</v>
      </c>
      <c r="H793" s="77">
        <v>0</v>
      </c>
      <c r="I793" s="77">
        <v>0</v>
      </c>
      <c r="J793" s="2">
        <v>1</v>
      </c>
      <c r="K793" s="78">
        <v>30</v>
      </c>
      <c r="L793" s="2">
        <v>42370</v>
      </c>
      <c r="M793" s="2">
        <v>42735</v>
      </c>
      <c r="N793" s="77">
        <v>0</v>
      </c>
      <c r="P793" s="77">
        <v>0</v>
      </c>
      <c r="Q793" s="78">
        <f t="shared" si="96"/>
        <v>0</v>
      </c>
      <c r="R793" s="3" t="str">
        <f t="shared" si="97"/>
        <v>N</v>
      </c>
      <c r="S793" s="77">
        <f t="shared" si="98"/>
        <v>1078.48</v>
      </c>
      <c r="T793" s="78">
        <f t="shared" si="99"/>
        <v>0</v>
      </c>
      <c r="U793" s="77">
        <f t="shared" si="100"/>
        <v>0</v>
      </c>
      <c r="V793" s="77">
        <f t="shared" si="101"/>
        <v>0</v>
      </c>
      <c r="W793" s="78">
        <f t="shared" si="102"/>
        <v>0</v>
      </c>
      <c r="X793" s="77">
        <f t="shared" si="103"/>
        <v>0</v>
      </c>
      <c r="AH793" s="2"/>
      <c r="AQ793" s="2"/>
      <c r="AS793" s="2"/>
      <c r="AT793" s="2"/>
    </row>
    <row r="794" spans="1:46" ht="12.75">
      <c r="A794" s="3">
        <v>2016</v>
      </c>
      <c r="C794" s="1" t="s">
        <v>980</v>
      </c>
      <c r="D794" s="2">
        <v>41184</v>
      </c>
      <c r="E794" s="1" t="s">
        <v>248</v>
      </c>
      <c r="F794" s="2">
        <v>41228</v>
      </c>
      <c r="G794" s="77">
        <v>1234.2</v>
      </c>
      <c r="H794" s="77">
        <v>0</v>
      </c>
      <c r="I794" s="77">
        <v>0</v>
      </c>
      <c r="J794" s="2">
        <v>1</v>
      </c>
      <c r="K794" s="78">
        <v>30</v>
      </c>
      <c r="L794" s="2">
        <v>42370</v>
      </c>
      <c r="M794" s="2">
        <v>42735</v>
      </c>
      <c r="N794" s="77">
        <v>0</v>
      </c>
      <c r="P794" s="77">
        <v>0</v>
      </c>
      <c r="Q794" s="78">
        <f t="shared" si="96"/>
        <v>0</v>
      </c>
      <c r="R794" s="3" t="str">
        <f t="shared" si="97"/>
        <v>N</v>
      </c>
      <c r="S794" s="77">
        <f t="shared" si="98"/>
        <v>1234.2</v>
      </c>
      <c r="T794" s="78">
        <f t="shared" si="99"/>
        <v>0</v>
      </c>
      <c r="U794" s="77">
        <f t="shared" si="100"/>
        <v>0</v>
      </c>
      <c r="V794" s="77">
        <f t="shared" si="101"/>
        <v>0</v>
      </c>
      <c r="W794" s="78">
        <f t="shared" si="102"/>
        <v>0</v>
      </c>
      <c r="X794" s="77">
        <f t="shared" si="103"/>
        <v>0</v>
      </c>
      <c r="AH794" s="2"/>
      <c r="AQ794" s="2"/>
      <c r="AS794" s="2"/>
      <c r="AT794" s="2"/>
    </row>
    <row r="795" spans="1:46" ht="12.75">
      <c r="A795" s="3">
        <v>2016</v>
      </c>
      <c r="C795" s="1" t="s">
        <v>981</v>
      </c>
      <c r="D795" s="2">
        <v>37601</v>
      </c>
      <c r="E795" s="1" t="s">
        <v>982</v>
      </c>
      <c r="F795" s="2">
        <v>37621</v>
      </c>
      <c r="G795" s="77">
        <v>26729.64</v>
      </c>
      <c r="H795" s="77">
        <v>0</v>
      </c>
      <c r="I795" s="77">
        <v>0</v>
      </c>
      <c r="J795" s="2">
        <v>1</v>
      </c>
      <c r="K795" s="78">
        <v>30</v>
      </c>
      <c r="L795" s="2">
        <v>42370</v>
      </c>
      <c r="M795" s="2">
        <v>42735</v>
      </c>
      <c r="N795" s="77">
        <v>0</v>
      </c>
      <c r="P795" s="77">
        <v>0</v>
      </c>
      <c r="Q795" s="78">
        <f t="shared" si="96"/>
        <v>0</v>
      </c>
      <c r="R795" s="3" t="str">
        <f t="shared" si="97"/>
        <v>N</v>
      </c>
      <c r="S795" s="77">
        <f t="shared" si="98"/>
        <v>26729.64</v>
      </c>
      <c r="T795" s="78">
        <f t="shared" si="99"/>
        <v>0</v>
      </c>
      <c r="U795" s="77">
        <f t="shared" si="100"/>
        <v>0</v>
      </c>
      <c r="V795" s="77">
        <f t="shared" si="101"/>
        <v>0</v>
      </c>
      <c r="W795" s="78">
        <f t="shared" si="102"/>
        <v>0</v>
      </c>
      <c r="X795" s="77">
        <f t="shared" si="103"/>
        <v>0</v>
      </c>
      <c r="AH795" s="2"/>
      <c r="AQ795" s="2"/>
      <c r="AS795" s="2"/>
      <c r="AT795" s="2"/>
    </row>
    <row r="796" spans="1:46" ht="12.75">
      <c r="A796" s="3">
        <v>2016</v>
      </c>
      <c r="B796" s="3">
        <v>7057</v>
      </c>
      <c r="C796" s="1" t="s">
        <v>983</v>
      </c>
      <c r="D796" s="2">
        <v>42133</v>
      </c>
      <c r="E796" s="1" t="s">
        <v>984</v>
      </c>
      <c r="F796" s="2">
        <v>42135</v>
      </c>
      <c r="G796" s="77">
        <v>24400</v>
      </c>
      <c r="H796" s="77">
        <v>0</v>
      </c>
      <c r="I796" s="77">
        <v>0</v>
      </c>
      <c r="J796" s="2">
        <v>1</v>
      </c>
      <c r="K796" s="78">
        <v>30</v>
      </c>
      <c r="L796" s="2">
        <v>42370</v>
      </c>
      <c r="M796" s="2">
        <v>42735</v>
      </c>
      <c r="N796" s="77">
        <v>0</v>
      </c>
      <c r="P796" s="77">
        <v>0</v>
      </c>
      <c r="Q796" s="78">
        <f t="shared" si="96"/>
        <v>0</v>
      </c>
      <c r="R796" s="3" t="str">
        <f t="shared" si="97"/>
        <v>N</v>
      </c>
      <c r="S796" s="77">
        <f t="shared" si="98"/>
        <v>24400</v>
      </c>
      <c r="T796" s="78">
        <f t="shared" si="99"/>
        <v>0</v>
      </c>
      <c r="U796" s="77">
        <f t="shared" si="100"/>
        <v>0</v>
      </c>
      <c r="V796" s="77">
        <f t="shared" si="101"/>
        <v>0</v>
      </c>
      <c r="W796" s="78">
        <f t="shared" si="102"/>
        <v>0</v>
      </c>
      <c r="X796" s="77">
        <f t="shared" si="103"/>
        <v>0</v>
      </c>
      <c r="AH796" s="2"/>
      <c r="AQ796" s="2"/>
      <c r="AS796" s="2"/>
      <c r="AT796" s="2"/>
    </row>
    <row r="797" spans="1:46" ht="12.75">
      <c r="A797" s="3">
        <v>2016</v>
      </c>
      <c r="C797" s="1" t="s">
        <v>983</v>
      </c>
      <c r="D797" s="2">
        <v>38551</v>
      </c>
      <c r="E797" s="1" t="s">
        <v>266</v>
      </c>
      <c r="F797" s="2">
        <v>38555</v>
      </c>
      <c r="G797" s="77">
        <v>7594.68</v>
      </c>
      <c r="H797" s="77">
        <v>0</v>
      </c>
      <c r="I797" s="77">
        <v>0</v>
      </c>
      <c r="J797" s="2">
        <v>1</v>
      </c>
      <c r="K797" s="78">
        <v>30</v>
      </c>
      <c r="L797" s="2">
        <v>42370</v>
      </c>
      <c r="M797" s="2">
        <v>42735</v>
      </c>
      <c r="N797" s="77">
        <v>0</v>
      </c>
      <c r="P797" s="77">
        <v>0</v>
      </c>
      <c r="Q797" s="78">
        <f t="shared" si="96"/>
        <v>0</v>
      </c>
      <c r="R797" s="3" t="str">
        <f t="shared" si="97"/>
        <v>N</v>
      </c>
      <c r="S797" s="77">
        <f t="shared" si="98"/>
        <v>7594.68</v>
      </c>
      <c r="T797" s="78">
        <f t="shared" si="99"/>
        <v>0</v>
      </c>
      <c r="U797" s="77">
        <f t="shared" si="100"/>
        <v>0</v>
      </c>
      <c r="V797" s="77">
        <f t="shared" si="101"/>
        <v>0</v>
      </c>
      <c r="W797" s="78">
        <f t="shared" si="102"/>
        <v>0</v>
      </c>
      <c r="X797" s="77">
        <f t="shared" si="103"/>
        <v>0</v>
      </c>
      <c r="AH797" s="2"/>
      <c r="AQ797" s="2"/>
      <c r="AS797" s="2"/>
      <c r="AT797" s="2"/>
    </row>
    <row r="798" spans="1:46" ht="12.75">
      <c r="A798" s="3">
        <v>2016</v>
      </c>
      <c r="B798" s="3">
        <v>8204</v>
      </c>
      <c r="C798" s="1" t="s">
        <v>985</v>
      </c>
      <c r="D798" s="2">
        <v>42544</v>
      </c>
      <c r="E798" s="1" t="s">
        <v>986</v>
      </c>
      <c r="F798" s="2">
        <v>42544</v>
      </c>
      <c r="G798" s="77">
        <v>541.68</v>
      </c>
      <c r="H798" s="77">
        <v>541.68</v>
      </c>
      <c r="I798" s="77">
        <v>0</v>
      </c>
      <c r="J798" s="2">
        <v>42551</v>
      </c>
      <c r="K798" s="78">
        <v>30</v>
      </c>
      <c r="L798" s="2">
        <v>42370</v>
      </c>
      <c r="M798" s="2">
        <v>42735</v>
      </c>
      <c r="N798" s="77">
        <v>0</v>
      </c>
      <c r="P798" s="77">
        <v>0</v>
      </c>
      <c r="Q798" s="78">
        <f t="shared" si="96"/>
        <v>7</v>
      </c>
      <c r="R798" s="3" t="str">
        <f t="shared" si="97"/>
        <v>S</v>
      </c>
      <c r="S798" s="77">
        <f t="shared" si="98"/>
        <v>0</v>
      </c>
      <c r="T798" s="78">
        <f t="shared" si="99"/>
        <v>7</v>
      </c>
      <c r="U798" s="77">
        <f t="shared" si="100"/>
        <v>3791.76</v>
      </c>
      <c r="V798" s="77">
        <f t="shared" si="101"/>
        <v>3791.76</v>
      </c>
      <c r="W798" s="78">
        <f t="shared" si="102"/>
        <v>-23</v>
      </c>
      <c r="X798" s="77">
        <f t="shared" si="103"/>
        <v>-12458.64</v>
      </c>
      <c r="AH798" s="2"/>
      <c r="AQ798" s="2"/>
      <c r="AS798" s="2"/>
      <c r="AT798" s="2"/>
    </row>
    <row r="799" spans="1:46" ht="12.75">
      <c r="A799" s="3">
        <v>2016</v>
      </c>
      <c r="B799" s="3">
        <v>9072</v>
      </c>
      <c r="C799" s="1" t="s">
        <v>985</v>
      </c>
      <c r="D799" s="2">
        <v>41437</v>
      </c>
      <c r="E799" s="1" t="s">
        <v>987</v>
      </c>
      <c r="F799" s="2">
        <v>41450</v>
      </c>
      <c r="G799" s="77">
        <v>42.35</v>
      </c>
      <c r="H799" s="77">
        <v>0</v>
      </c>
      <c r="I799" s="77">
        <v>0</v>
      </c>
      <c r="J799" s="2">
        <v>1</v>
      </c>
      <c r="K799" s="78">
        <v>30</v>
      </c>
      <c r="L799" s="2">
        <v>42370</v>
      </c>
      <c r="M799" s="2">
        <v>42735</v>
      </c>
      <c r="N799" s="77">
        <v>0</v>
      </c>
      <c r="P799" s="77">
        <v>0</v>
      </c>
      <c r="Q799" s="78">
        <f t="shared" si="96"/>
        <v>0</v>
      </c>
      <c r="R799" s="3" t="str">
        <f t="shared" si="97"/>
        <v>N</v>
      </c>
      <c r="S799" s="77">
        <f t="shared" si="98"/>
        <v>42.35</v>
      </c>
      <c r="T799" s="78">
        <f t="shared" si="99"/>
        <v>0</v>
      </c>
      <c r="U799" s="77">
        <f t="shared" si="100"/>
        <v>0</v>
      </c>
      <c r="V799" s="77">
        <f t="shared" si="101"/>
        <v>0</v>
      </c>
      <c r="W799" s="78">
        <f t="shared" si="102"/>
        <v>0</v>
      </c>
      <c r="X799" s="77">
        <f t="shared" si="103"/>
        <v>0</v>
      </c>
      <c r="AH799" s="2"/>
      <c r="AQ799" s="2"/>
      <c r="AS799" s="2"/>
      <c r="AT799" s="2"/>
    </row>
    <row r="800" spans="1:46" ht="12.75">
      <c r="A800" s="3">
        <v>2016</v>
      </c>
      <c r="B800" s="3">
        <v>573</v>
      </c>
      <c r="C800" s="1" t="s">
        <v>988</v>
      </c>
      <c r="D800" s="2">
        <v>42377</v>
      </c>
      <c r="E800" s="1" t="s">
        <v>989</v>
      </c>
      <c r="F800" s="2">
        <v>42383</v>
      </c>
      <c r="G800" s="77">
        <v>2986.5</v>
      </c>
      <c r="H800" s="77">
        <v>2986.5</v>
      </c>
      <c r="I800" s="77">
        <v>0</v>
      </c>
      <c r="J800" s="2">
        <v>42423</v>
      </c>
      <c r="K800" s="78">
        <v>30</v>
      </c>
      <c r="L800" s="2">
        <v>42370</v>
      </c>
      <c r="M800" s="2">
        <v>42735</v>
      </c>
      <c r="N800" s="77">
        <v>0</v>
      </c>
      <c r="P800" s="77">
        <v>0</v>
      </c>
      <c r="Q800" s="78">
        <f t="shared" si="96"/>
        <v>40</v>
      </c>
      <c r="R800" s="3" t="str">
        <f t="shared" si="97"/>
        <v>S</v>
      </c>
      <c r="S800" s="77">
        <f t="shared" si="98"/>
        <v>0</v>
      </c>
      <c r="T800" s="78">
        <f t="shared" si="99"/>
        <v>46</v>
      </c>
      <c r="U800" s="77">
        <f t="shared" si="100"/>
        <v>119460</v>
      </c>
      <c r="V800" s="77">
        <f t="shared" si="101"/>
        <v>137379</v>
      </c>
      <c r="W800" s="78">
        <f t="shared" si="102"/>
        <v>10</v>
      </c>
      <c r="X800" s="77">
        <f t="shared" si="103"/>
        <v>29865</v>
      </c>
      <c r="AH800" s="2"/>
      <c r="AQ800" s="2"/>
      <c r="AS800" s="2"/>
      <c r="AT800" s="2"/>
    </row>
    <row r="801" spans="1:46" ht="12.75">
      <c r="A801" s="3">
        <v>2016</v>
      </c>
      <c r="B801" s="3">
        <v>16359</v>
      </c>
      <c r="C801" s="1" t="s">
        <v>988</v>
      </c>
      <c r="D801" s="2">
        <v>42314</v>
      </c>
      <c r="E801" s="1" t="s">
        <v>990</v>
      </c>
      <c r="F801" s="2">
        <v>42325</v>
      </c>
      <c r="G801" s="77">
        <v>24550.58</v>
      </c>
      <c r="H801" s="77">
        <v>24550.58</v>
      </c>
      <c r="I801" s="77">
        <v>0</v>
      </c>
      <c r="J801" s="2">
        <v>42390</v>
      </c>
      <c r="K801" s="78">
        <v>30</v>
      </c>
      <c r="L801" s="2">
        <v>42370</v>
      </c>
      <c r="M801" s="2">
        <v>42735</v>
      </c>
      <c r="N801" s="77">
        <v>0</v>
      </c>
      <c r="P801" s="77">
        <v>0</v>
      </c>
      <c r="Q801" s="78">
        <f t="shared" si="96"/>
        <v>65</v>
      </c>
      <c r="R801" s="3" t="str">
        <f t="shared" si="97"/>
        <v>S</v>
      </c>
      <c r="S801" s="77">
        <f t="shared" si="98"/>
        <v>0</v>
      </c>
      <c r="T801" s="78">
        <f t="shared" si="99"/>
        <v>76</v>
      </c>
      <c r="U801" s="77">
        <f t="shared" si="100"/>
        <v>1595787.7</v>
      </c>
      <c r="V801" s="77">
        <f t="shared" si="101"/>
        <v>1865844.08</v>
      </c>
      <c r="W801" s="78">
        <f t="shared" si="102"/>
        <v>35</v>
      </c>
      <c r="X801" s="77">
        <f t="shared" si="103"/>
        <v>859270.3</v>
      </c>
      <c r="AH801" s="2"/>
      <c r="AQ801" s="2"/>
      <c r="AS801" s="2"/>
      <c r="AT801" s="2"/>
    </row>
    <row r="802" spans="1:46" ht="12.75">
      <c r="A802" s="3">
        <v>2016</v>
      </c>
      <c r="B802" s="3">
        <v>384</v>
      </c>
      <c r="C802" s="1" t="s">
        <v>991</v>
      </c>
      <c r="D802" s="2">
        <v>42360</v>
      </c>
      <c r="E802" s="1" t="s">
        <v>992</v>
      </c>
      <c r="F802" s="2">
        <v>42381</v>
      </c>
      <c r="G802" s="77">
        <v>596.58</v>
      </c>
      <c r="H802" s="77">
        <v>596.58</v>
      </c>
      <c r="I802" s="77">
        <v>0</v>
      </c>
      <c r="J802" s="2">
        <v>42430</v>
      </c>
      <c r="K802" s="78">
        <v>30</v>
      </c>
      <c r="L802" s="2">
        <v>42370</v>
      </c>
      <c r="M802" s="2">
        <v>42735</v>
      </c>
      <c r="N802" s="77">
        <v>0</v>
      </c>
      <c r="P802" s="77">
        <v>0</v>
      </c>
      <c r="Q802" s="78">
        <f t="shared" si="96"/>
        <v>49</v>
      </c>
      <c r="R802" s="3" t="str">
        <f t="shared" si="97"/>
        <v>S</v>
      </c>
      <c r="S802" s="77">
        <f t="shared" si="98"/>
        <v>0</v>
      </c>
      <c r="T802" s="78">
        <f t="shared" si="99"/>
        <v>70</v>
      </c>
      <c r="U802" s="77">
        <f t="shared" si="100"/>
        <v>29232.42</v>
      </c>
      <c r="V802" s="77">
        <f t="shared" si="101"/>
        <v>41760.6</v>
      </c>
      <c r="W802" s="78">
        <f t="shared" si="102"/>
        <v>19</v>
      </c>
      <c r="X802" s="77">
        <f t="shared" si="103"/>
        <v>11335.02</v>
      </c>
      <c r="AH802" s="2"/>
      <c r="AQ802" s="2"/>
      <c r="AS802" s="2"/>
      <c r="AT802" s="2"/>
    </row>
    <row r="803" spans="1:46" ht="12.75">
      <c r="A803" s="3">
        <v>2016</v>
      </c>
      <c r="B803" s="3">
        <v>1758</v>
      </c>
      <c r="C803" s="1" t="s">
        <v>993</v>
      </c>
      <c r="D803" s="2">
        <v>42399</v>
      </c>
      <c r="E803" s="1" t="s">
        <v>994</v>
      </c>
      <c r="F803" s="2">
        <v>42408</v>
      </c>
      <c r="G803" s="77">
        <v>1981.73</v>
      </c>
      <c r="H803" s="77">
        <v>1981.73</v>
      </c>
      <c r="I803" s="77">
        <v>0</v>
      </c>
      <c r="J803" s="2">
        <v>42430</v>
      </c>
      <c r="K803" s="78">
        <v>30</v>
      </c>
      <c r="L803" s="2">
        <v>42370</v>
      </c>
      <c r="M803" s="2">
        <v>42735</v>
      </c>
      <c r="N803" s="77">
        <v>0</v>
      </c>
      <c r="P803" s="77">
        <v>0</v>
      </c>
      <c r="Q803" s="78">
        <f t="shared" si="96"/>
        <v>22</v>
      </c>
      <c r="R803" s="3" t="str">
        <f t="shared" si="97"/>
        <v>S</v>
      </c>
      <c r="S803" s="77">
        <f t="shared" si="98"/>
        <v>0</v>
      </c>
      <c r="T803" s="78">
        <f t="shared" si="99"/>
        <v>31</v>
      </c>
      <c r="U803" s="77">
        <f t="shared" si="100"/>
        <v>43598.06</v>
      </c>
      <c r="V803" s="77">
        <f t="shared" si="101"/>
        <v>61433.63</v>
      </c>
      <c r="W803" s="78">
        <f t="shared" si="102"/>
        <v>-8</v>
      </c>
      <c r="X803" s="77">
        <f t="shared" si="103"/>
        <v>-15853.84</v>
      </c>
      <c r="AH803" s="2"/>
      <c r="AQ803" s="2"/>
      <c r="AS803" s="2"/>
      <c r="AT803" s="2"/>
    </row>
    <row r="804" spans="1:46" ht="12.75">
      <c r="A804" s="3">
        <v>2016</v>
      </c>
      <c r="B804" s="3">
        <v>3063</v>
      </c>
      <c r="C804" s="1" t="s">
        <v>993</v>
      </c>
      <c r="D804" s="2">
        <v>42429</v>
      </c>
      <c r="E804" s="1" t="s">
        <v>995</v>
      </c>
      <c r="F804" s="2">
        <v>42432</v>
      </c>
      <c r="G804" s="77">
        <v>3108.39</v>
      </c>
      <c r="H804" s="77">
        <v>3108.39</v>
      </c>
      <c r="I804" s="77">
        <v>0</v>
      </c>
      <c r="J804" s="2">
        <v>42447</v>
      </c>
      <c r="K804" s="78">
        <v>30</v>
      </c>
      <c r="L804" s="2">
        <v>42370</v>
      </c>
      <c r="M804" s="2">
        <v>42735</v>
      </c>
      <c r="N804" s="77">
        <v>0</v>
      </c>
      <c r="P804" s="77">
        <v>0</v>
      </c>
      <c r="Q804" s="78">
        <f t="shared" si="96"/>
        <v>15</v>
      </c>
      <c r="R804" s="3" t="str">
        <f t="shared" si="97"/>
        <v>S</v>
      </c>
      <c r="S804" s="77">
        <f t="shared" si="98"/>
        <v>0</v>
      </c>
      <c r="T804" s="78">
        <f t="shared" si="99"/>
        <v>18</v>
      </c>
      <c r="U804" s="77">
        <f t="shared" si="100"/>
        <v>46625.85</v>
      </c>
      <c r="V804" s="77">
        <f t="shared" si="101"/>
        <v>55951.02</v>
      </c>
      <c r="W804" s="78">
        <f t="shared" si="102"/>
        <v>-15</v>
      </c>
      <c r="X804" s="77">
        <f t="shared" si="103"/>
        <v>-46625.85</v>
      </c>
      <c r="AH804" s="2"/>
      <c r="AQ804" s="2"/>
      <c r="AS804" s="2"/>
      <c r="AT804" s="2"/>
    </row>
    <row r="805" spans="1:46" ht="12.75">
      <c r="A805" s="3">
        <v>2016</v>
      </c>
      <c r="B805" s="3">
        <v>4529</v>
      </c>
      <c r="C805" s="1" t="s">
        <v>993</v>
      </c>
      <c r="D805" s="2">
        <v>42460</v>
      </c>
      <c r="E805" s="1" t="s">
        <v>996</v>
      </c>
      <c r="F805" s="2">
        <v>42466</v>
      </c>
      <c r="G805" s="77">
        <v>2684.39</v>
      </c>
      <c r="H805" s="77">
        <v>2684.39</v>
      </c>
      <c r="I805" s="77">
        <v>0</v>
      </c>
      <c r="J805" s="2">
        <v>42517</v>
      </c>
      <c r="K805" s="78">
        <v>30</v>
      </c>
      <c r="L805" s="2">
        <v>42370</v>
      </c>
      <c r="M805" s="2">
        <v>42735</v>
      </c>
      <c r="N805" s="77">
        <v>0</v>
      </c>
      <c r="P805" s="77">
        <v>0</v>
      </c>
      <c r="Q805" s="78">
        <f t="shared" si="96"/>
        <v>51</v>
      </c>
      <c r="R805" s="3" t="str">
        <f t="shared" si="97"/>
        <v>S</v>
      </c>
      <c r="S805" s="77">
        <f t="shared" si="98"/>
        <v>0</v>
      </c>
      <c r="T805" s="78">
        <f t="shared" si="99"/>
        <v>57</v>
      </c>
      <c r="U805" s="77">
        <f t="shared" si="100"/>
        <v>136903.89</v>
      </c>
      <c r="V805" s="77">
        <f t="shared" si="101"/>
        <v>153010.23</v>
      </c>
      <c r="W805" s="78">
        <f t="shared" si="102"/>
        <v>21</v>
      </c>
      <c r="X805" s="77">
        <f t="shared" si="103"/>
        <v>56372.19</v>
      </c>
      <c r="AH805" s="2"/>
      <c r="AQ805" s="2"/>
      <c r="AS805" s="2"/>
      <c r="AT805" s="2"/>
    </row>
    <row r="806" spans="1:46" ht="12.75">
      <c r="A806" s="3">
        <v>2016</v>
      </c>
      <c r="B806" s="3">
        <v>5863</v>
      </c>
      <c r="C806" s="1" t="s">
        <v>993</v>
      </c>
      <c r="D806" s="2">
        <v>42490</v>
      </c>
      <c r="E806" s="1" t="s">
        <v>997</v>
      </c>
      <c r="F806" s="2">
        <v>42494</v>
      </c>
      <c r="G806" s="77">
        <v>3217.43</v>
      </c>
      <c r="H806" s="77">
        <v>3217.43</v>
      </c>
      <c r="I806" s="77">
        <v>0</v>
      </c>
      <c r="J806" s="2">
        <v>42517</v>
      </c>
      <c r="K806" s="78">
        <v>30</v>
      </c>
      <c r="L806" s="2">
        <v>42370</v>
      </c>
      <c r="M806" s="2">
        <v>42735</v>
      </c>
      <c r="N806" s="77">
        <v>0</v>
      </c>
      <c r="P806" s="77">
        <v>0</v>
      </c>
      <c r="Q806" s="78">
        <f t="shared" si="96"/>
        <v>23</v>
      </c>
      <c r="R806" s="3" t="str">
        <f t="shared" si="97"/>
        <v>S</v>
      </c>
      <c r="S806" s="77">
        <f t="shared" si="98"/>
        <v>0</v>
      </c>
      <c r="T806" s="78">
        <f t="shared" si="99"/>
        <v>27</v>
      </c>
      <c r="U806" s="77">
        <f t="shared" si="100"/>
        <v>74000.89</v>
      </c>
      <c r="V806" s="77">
        <f t="shared" si="101"/>
        <v>86870.61</v>
      </c>
      <c r="W806" s="78">
        <f t="shared" si="102"/>
        <v>-7</v>
      </c>
      <c r="X806" s="77">
        <f t="shared" si="103"/>
        <v>-22522.01</v>
      </c>
      <c r="AH806" s="2"/>
      <c r="AQ806" s="2"/>
      <c r="AS806" s="2"/>
      <c r="AT806" s="2"/>
    </row>
    <row r="807" spans="1:46" ht="12.75">
      <c r="A807" s="3">
        <v>2016</v>
      </c>
      <c r="B807" s="3">
        <v>7348</v>
      </c>
      <c r="C807" s="1" t="s">
        <v>993</v>
      </c>
      <c r="D807" s="2">
        <v>42521</v>
      </c>
      <c r="E807" s="1" t="s">
        <v>998</v>
      </c>
      <c r="F807" s="2">
        <v>42528</v>
      </c>
      <c r="G807" s="77">
        <v>2526.9</v>
      </c>
      <c r="H807" s="77">
        <v>2526.9</v>
      </c>
      <c r="I807" s="77">
        <v>0</v>
      </c>
      <c r="J807" s="2">
        <v>42541</v>
      </c>
      <c r="K807" s="78">
        <v>30</v>
      </c>
      <c r="L807" s="2">
        <v>42370</v>
      </c>
      <c r="M807" s="2">
        <v>42735</v>
      </c>
      <c r="N807" s="77">
        <v>0</v>
      </c>
      <c r="P807" s="77">
        <v>0</v>
      </c>
      <c r="Q807" s="78">
        <f t="shared" si="96"/>
        <v>13</v>
      </c>
      <c r="R807" s="3" t="str">
        <f t="shared" si="97"/>
        <v>S</v>
      </c>
      <c r="S807" s="77">
        <f t="shared" si="98"/>
        <v>0</v>
      </c>
      <c r="T807" s="78">
        <f t="shared" si="99"/>
        <v>20</v>
      </c>
      <c r="U807" s="77">
        <f t="shared" si="100"/>
        <v>32849.7</v>
      </c>
      <c r="V807" s="77">
        <f t="shared" si="101"/>
        <v>50538</v>
      </c>
      <c r="W807" s="78">
        <f t="shared" si="102"/>
        <v>-17</v>
      </c>
      <c r="X807" s="77">
        <f t="shared" si="103"/>
        <v>-42957.3</v>
      </c>
      <c r="AH807" s="2"/>
      <c r="AQ807" s="2"/>
      <c r="AS807" s="2"/>
      <c r="AT807" s="2"/>
    </row>
    <row r="808" spans="1:46" ht="12.75">
      <c r="A808" s="3">
        <v>2016</v>
      </c>
      <c r="B808" s="3">
        <v>8781</v>
      </c>
      <c r="C808" s="1" t="s">
        <v>993</v>
      </c>
      <c r="D808" s="2">
        <v>42551</v>
      </c>
      <c r="E808" s="1" t="s">
        <v>999</v>
      </c>
      <c r="F808" s="2">
        <v>42557</v>
      </c>
      <c r="G808" s="77">
        <v>2526.9</v>
      </c>
      <c r="H808" s="77">
        <v>2526.9</v>
      </c>
      <c r="I808" s="77">
        <v>0</v>
      </c>
      <c r="J808" s="2">
        <v>42583</v>
      </c>
      <c r="K808" s="78">
        <v>30</v>
      </c>
      <c r="L808" s="2">
        <v>42370</v>
      </c>
      <c r="M808" s="2">
        <v>42735</v>
      </c>
      <c r="N808" s="77">
        <v>0</v>
      </c>
      <c r="P808" s="77">
        <v>0</v>
      </c>
      <c r="Q808" s="78">
        <f t="shared" si="96"/>
        <v>26</v>
      </c>
      <c r="R808" s="3" t="str">
        <f t="shared" si="97"/>
        <v>S</v>
      </c>
      <c r="S808" s="77">
        <f t="shared" si="98"/>
        <v>0</v>
      </c>
      <c r="T808" s="78">
        <f t="shared" si="99"/>
        <v>32</v>
      </c>
      <c r="U808" s="77">
        <f t="shared" si="100"/>
        <v>65699.4</v>
      </c>
      <c r="V808" s="77">
        <f t="shared" si="101"/>
        <v>80860.8</v>
      </c>
      <c r="W808" s="78">
        <f t="shared" si="102"/>
        <v>-4</v>
      </c>
      <c r="X808" s="77">
        <f t="shared" si="103"/>
        <v>-10107.6</v>
      </c>
      <c r="AH808" s="2"/>
      <c r="AQ808" s="2"/>
      <c r="AS808" s="2"/>
      <c r="AT808" s="2"/>
    </row>
    <row r="809" spans="1:46" ht="12.75">
      <c r="A809" s="3">
        <v>2016</v>
      </c>
      <c r="B809" s="3">
        <v>10253</v>
      </c>
      <c r="C809" s="1" t="s">
        <v>993</v>
      </c>
      <c r="D809" s="2">
        <v>42583</v>
      </c>
      <c r="E809" s="1" t="s">
        <v>1000</v>
      </c>
      <c r="F809" s="2">
        <v>42586</v>
      </c>
      <c r="G809" s="77">
        <v>2024.13</v>
      </c>
      <c r="H809" s="77">
        <v>2024.13</v>
      </c>
      <c r="I809" s="77">
        <v>0</v>
      </c>
      <c r="J809" s="2">
        <v>42593</v>
      </c>
      <c r="K809" s="78">
        <v>30</v>
      </c>
      <c r="L809" s="2">
        <v>42370</v>
      </c>
      <c r="M809" s="2">
        <v>42735</v>
      </c>
      <c r="N809" s="77">
        <v>0</v>
      </c>
      <c r="P809" s="77">
        <v>0</v>
      </c>
      <c r="Q809" s="78">
        <f t="shared" si="96"/>
        <v>7</v>
      </c>
      <c r="R809" s="3" t="str">
        <f t="shared" si="97"/>
        <v>S</v>
      </c>
      <c r="S809" s="77">
        <f t="shared" si="98"/>
        <v>0</v>
      </c>
      <c r="T809" s="78">
        <f t="shared" si="99"/>
        <v>10</v>
      </c>
      <c r="U809" s="77">
        <f t="shared" si="100"/>
        <v>14168.91</v>
      </c>
      <c r="V809" s="77">
        <f t="shared" si="101"/>
        <v>20241.3</v>
      </c>
      <c r="W809" s="78">
        <f t="shared" si="102"/>
        <v>-23</v>
      </c>
      <c r="X809" s="77">
        <f t="shared" si="103"/>
        <v>-46554.99</v>
      </c>
      <c r="AH809" s="2"/>
      <c r="AQ809" s="2"/>
      <c r="AS809" s="2"/>
      <c r="AT809" s="2"/>
    </row>
    <row r="810" spans="1:46" ht="12.75">
      <c r="A810" s="3">
        <v>2016</v>
      </c>
      <c r="B810" s="3">
        <v>11666</v>
      </c>
      <c r="C810" s="1" t="s">
        <v>993</v>
      </c>
      <c r="D810" s="2">
        <v>42613</v>
      </c>
      <c r="E810" s="1" t="s">
        <v>1001</v>
      </c>
      <c r="F810" s="2">
        <v>42618</v>
      </c>
      <c r="G810" s="77">
        <v>2096.83</v>
      </c>
      <c r="H810" s="77">
        <v>2096.83</v>
      </c>
      <c r="I810" s="77">
        <v>0</v>
      </c>
      <c r="J810" s="2">
        <v>42635</v>
      </c>
      <c r="K810" s="78">
        <v>30</v>
      </c>
      <c r="L810" s="2">
        <v>42370</v>
      </c>
      <c r="M810" s="2">
        <v>42735</v>
      </c>
      <c r="N810" s="77">
        <v>0</v>
      </c>
      <c r="P810" s="77">
        <v>0</v>
      </c>
      <c r="Q810" s="78">
        <f t="shared" si="96"/>
        <v>17</v>
      </c>
      <c r="R810" s="3" t="str">
        <f t="shared" si="97"/>
        <v>S</v>
      </c>
      <c r="S810" s="77">
        <f t="shared" si="98"/>
        <v>0</v>
      </c>
      <c r="T810" s="78">
        <f t="shared" si="99"/>
        <v>22</v>
      </c>
      <c r="U810" s="77">
        <f t="shared" si="100"/>
        <v>35646.11</v>
      </c>
      <c r="V810" s="77">
        <f t="shared" si="101"/>
        <v>46130.26</v>
      </c>
      <c r="W810" s="78">
        <f t="shared" si="102"/>
        <v>-13</v>
      </c>
      <c r="X810" s="77">
        <f t="shared" si="103"/>
        <v>-27258.79</v>
      </c>
      <c r="AH810" s="2"/>
      <c r="AQ810" s="2"/>
      <c r="AS810" s="2"/>
      <c r="AT810" s="2"/>
    </row>
    <row r="811" spans="1:46" ht="12.75">
      <c r="A811" s="3">
        <v>2016</v>
      </c>
      <c r="B811" s="3">
        <v>13159</v>
      </c>
      <c r="C811" s="1" t="s">
        <v>993</v>
      </c>
      <c r="D811" s="2">
        <v>42643</v>
      </c>
      <c r="E811" s="1" t="s">
        <v>1002</v>
      </c>
      <c r="F811" s="2">
        <v>42647</v>
      </c>
      <c r="G811" s="77">
        <v>2211.92</v>
      </c>
      <c r="H811" s="77">
        <v>2211.92</v>
      </c>
      <c r="I811" s="77">
        <v>0</v>
      </c>
      <c r="J811" s="2">
        <v>42649</v>
      </c>
      <c r="K811" s="78">
        <v>30</v>
      </c>
      <c r="L811" s="2">
        <v>42370</v>
      </c>
      <c r="M811" s="2">
        <v>42735</v>
      </c>
      <c r="N811" s="77">
        <v>0</v>
      </c>
      <c r="P811" s="77">
        <v>0</v>
      </c>
      <c r="Q811" s="78">
        <f t="shared" si="96"/>
        <v>2</v>
      </c>
      <c r="R811" s="3" t="str">
        <f t="shared" si="97"/>
        <v>S</v>
      </c>
      <c r="S811" s="77">
        <f t="shared" si="98"/>
        <v>0</v>
      </c>
      <c r="T811" s="78">
        <f t="shared" si="99"/>
        <v>6</v>
      </c>
      <c r="U811" s="77">
        <f t="shared" si="100"/>
        <v>4423.84</v>
      </c>
      <c r="V811" s="77">
        <f t="shared" si="101"/>
        <v>13271.52</v>
      </c>
      <c r="W811" s="78">
        <f t="shared" si="102"/>
        <v>-28</v>
      </c>
      <c r="X811" s="77">
        <f t="shared" si="103"/>
        <v>-61933.76</v>
      </c>
      <c r="AH811" s="2"/>
      <c r="AQ811" s="2"/>
      <c r="AS811" s="2"/>
      <c r="AT811" s="2"/>
    </row>
    <row r="812" spans="1:46" ht="12.75">
      <c r="A812" s="3">
        <v>2016</v>
      </c>
      <c r="B812" s="3">
        <v>249</v>
      </c>
      <c r="C812" s="1" t="s">
        <v>993</v>
      </c>
      <c r="D812" s="2">
        <v>42369</v>
      </c>
      <c r="E812" s="1" t="s">
        <v>1003</v>
      </c>
      <c r="F812" s="2">
        <v>42377</v>
      </c>
      <c r="G812" s="77">
        <v>3532.41</v>
      </c>
      <c r="H812" s="77">
        <v>3532.41</v>
      </c>
      <c r="I812" s="77">
        <v>0</v>
      </c>
      <c r="J812" s="2">
        <v>42431</v>
      </c>
      <c r="K812" s="78">
        <v>30</v>
      </c>
      <c r="L812" s="2">
        <v>42370</v>
      </c>
      <c r="M812" s="2">
        <v>42735</v>
      </c>
      <c r="N812" s="77">
        <v>0</v>
      </c>
      <c r="P812" s="77">
        <v>0</v>
      </c>
      <c r="Q812" s="78">
        <f t="shared" si="96"/>
        <v>54</v>
      </c>
      <c r="R812" s="3" t="str">
        <f t="shared" si="97"/>
        <v>S</v>
      </c>
      <c r="S812" s="77">
        <f t="shared" si="98"/>
        <v>0</v>
      </c>
      <c r="T812" s="78">
        <f t="shared" si="99"/>
        <v>62</v>
      </c>
      <c r="U812" s="77">
        <f t="shared" si="100"/>
        <v>190750.14</v>
      </c>
      <c r="V812" s="77">
        <f t="shared" si="101"/>
        <v>219009.42</v>
      </c>
      <c r="W812" s="78">
        <f t="shared" si="102"/>
        <v>24</v>
      </c>
      <c r="X812" s="77">
        <f t="shared" si="103"/>
        <v>84777.84</v>
      </c>
      <c r="AH812" s="2"/>
      <c r="AQ812" s="2"/>
      <c r="AS812" s="2"/>
      <c r="AT812" s="2"/>
    </row>
    <row r="813" spans="1:46" ht="12.75">
      <c r="A813" s="3">
        <v>2016</v>
      </c>
      <c r="B813" s="3">
        <v>570</v>
      </c>
      <c r="C813" s="1" t="s">
        <v>993</v>
      </c>
      <c r="D813" s="2">
        <v>42369</v>
      </c>
      <c r="E813" s="1" t="s">
        <v>1004</v>
      </c>
      <c r="F813" s="2">
        <v>42383</v>
      </c>
      <c r="G813" s="77">
        <v>4524.8</v>
      </c>
      <c r="H813" s="77">
        <v>4524.8</v>
      </c>
      <c r="I813" s="77">
        <v>0</v>
      </c>
      <c r="J813" s="2">
        <v>42438</v>
      </c>
      <c r="K813" s="78">
        <v>30</v>
      </c>
      <c r="L813" s="2">
        <v>42370</v>
      </c>
      <c r="M813" s="2">
        <v>42735</v>
      </c>
      <c r="N813" s="77">
        <v>0</v>
      </c>
      <c r="P813" s="77">
        <v>0</v>
      </c>
      <c r="Q813" s="78">
        <f t="shared" si="96"/>
        <v>55</v>
      </c>
      <c r="R813" s="3" t="str">
        <f t="shared" si="97"/>
        <v>S</v>
      </c>
      <c r="S813" s="77">
        <f t="shared" si="98"/>
        <v>0</v>
      </c>
      <c r="T813" s="78">
        <f t="shared" si="99"/>
        <v>69</v>
      </c>
      <c r="U813" s="77">
        <f t="shared" si="100"/>
        <v>248864</v>
      </c>
      <c r="V813" s="77">
        <f t="shared" si="101"/>
        <v>312211.2</v>
      </c>
      <c r="W813" s="78">
        <f t="shared" si="102"/>
        <v>25</v>
      </c>
      <c r="X813" s="77">
        <f t="shared" si="103"/>
        <v>113120</v>
      </c>
      <c r="AH813" s="2"/>
      <c r="AQ813" s="2"/>
      <c r="AS813" s="2"/>
      <c r="AT813" s="2"/>
    </row>
    <row r="814" spans="1:46" ht="12.75">
      <c r="A814" s="3">
        <v>2016</v>
      </c>
      <c r="C814" s="1" t="s">
        <v>1005</v>
      </c>
      <c r="D814" s="2">
        <v>38394</v>
      </c>
      <c r="E814" s="1" t="s">
        <v>1006</v>
      </c>
      <c r="F814" s="2">
        <v>38560</v>
      </c>
      <c r="G814" s="77">
        <v>0.01</v>
      </c>
      <c r="H814" s="77">
        <v>0</v>
      </c>
      <c r="I814" s="77">
        <v>0</v>
      </c>
      <c r="J814" s="2">
        <v>1</v>
      </c>
      <c r="K814" s="78">
        <v>30</v>
      </c>
      <c r="L814" s="2">
        <v>42370</v>
      </c>
      <c r="M814" s="2">
        <v>42735</v>
      </c>
      <c r="N814" s="77">
        <v>0</v>
      </c>
      <c r="P814" s="77">
        <v>0</v>
      </c>
      <c r="Q814" s="78">
        <f t="shared" si="96"/>
        <v>0</v>
      </c>
      <c r="R814" s="3" t="str">
        <f t="shared" si="97"/>
        <v>N</v>
      </c>
      <c r="S814" s="77">
        <f t="shared" si="98"/>
        <v>0.01</v>
      </c>
      <c r="T814" s="78">
        <f t="shared" si="99"/>
        <v>0</v>
      </c>
      <c r="U814" s="77">
        <f t="shared" si="100"/>
        <v>0</v>
      </c>
      <c r="V814" s="77">
        <f t="shared" si="101"/>
        <v>0</v>
      </c>
      <c r="W814" s="78">
        <f t="shared" si="102"/>
        <v>0</v>
      </c>
      <c r="X814" s="77">
        <f t="shared" si="103"/>
        <v>0</v>
      </c>
      <c r="AH814" s="2"/>
      <c r="AQ814" s="2"/>
      <c r="AS814" s="2"/>
      <c r="AT814" s="2"/>
    </row>
    <row r="815" spans="1:46" ht="12.75">
      <c r="A815" s="3">
        <v>2016</v>
      </c>
      <c r="C815" s="1" t="s">
        <v>1007</v>
      </c>
      <c r="D815" s="2">
        <v>40840</v>
      </c>
      <c r="E815" s="1" t="s">
        <v>1008</v>
      </c>
      <c r="F815" s="2">
        <v>40855</v>
      </c>
      <c r="G815" s="77">
        <v>5223.07</v>
      </c>
      <c r="H815" s="77">
        <v>0</v>
      </c>
      <c r="I815" s="77">
        <v>0</v>
      </c>
      <c r="J815" s="2">
        <v>1</v>
      </c>
      <c r="K815" s="78">
        <v>30</v>
      </c>
      <c r="L815" s="2">
        <v>42370</v>
      </c>
      <c r="M815" s="2">
        <v>42735</v>
      </c>
      <c r="N815" s="77">
        <v>0</v>
      </c>
      <c r="P815" s="77">
        <v>0</v>
      </c>
      <c r="Q815" s="78">
        <f t="shared" si="96"/>
        <v>0</v>
      </c>
      <c r="R815" s="3" t="str">
        <f t="shared" si="97"/>
        <v>N</v>
      </c>
      <c r="S815" s="77">
        <f t="shared" si="98"/>
        <v>5223.07</v>
      </c>
      <c r="T815" s="78">
        <f t="shared" si="99"/>
        <v>0</v>
      </c>
      <c r="U815" s="77">
        <f t="shared" si="100"/>
        <v>0</v>
      </c>
      <c r="V815" s="77">
        <f t="shared" si="101"/>
        <v>0</v>
      </c>
      <c r="W815" s="78">
        <f t="shared" si="102"/>
        <v>0</v>
      </c>
      <c r="X815" s="77">
        <f t="shared" si="103"/>
        <v>0</v>
      </c>
      <c r="AH815" s="2"/>
      <c r="AQ815" s="2"/>
      <c r="AS815" s="2"/>
      <c r="AT815" s="2"/>
    </row>
    <row r="816" spans="1:46" ht="12.75">
      <c r="A816" s="3">
        <v>2016</v>
      </c>
      <c r="B816" s="3">
        <v>300</v>
      </c>
      <c r="C816" s="1" t="s">
        <v>1009</v>
      </c>
      <c r="D816" s="2">
        <v>42369</v>
      </c>
      <c r="E816" s="1" t="s">
        <v>1010</v>
      </c>
      <c r="F816" s="2">
        <v>42380</v>
      </c>
      <c r="G816" s="77">
        <v>49</v>
      </c>
      <c r="H816" s="77">
        <v>49</v>
      </c>
      <c r="I816" s="77">
        <v>0</v>
      </c>
      <c r="J816" s="2">
        <v>42426</v>
      </c>
      <c r="K816" s="78">
        <v>30</v>
      </c>
      <c r="L816" s="2">
        <v>42370</v>
      </c>
      <c r="M816" s="2">
        <v>42735</v>
      </c>
      <c r="N816" s="77">
        <v>0</v>
      </c>
      <c r="P816" s="77">
        <v>0</v>
      </c>
      <c r="Q816" s="78">
        <f t="shared" si="96"/>
        <v>46</v>
      </c>
      <c r="R816" s="3" t="str">
        <f t="shared" si="97"/>
        <v>S</v>
      </c>
      <c r="S816" s="77">
        <f t="shared" si="98"/>
        <v>0</v>
      </c>
      <c r="T816" s="78">
        <f t="shared" si="99"/>
        <v>57</v>
      </c>
      <c r="U816" s="77">
        <f t="shared" si="100"/>
        <v>2254</v>
      </c>
      <c r="V816" s="77">
        <f t="shared" si="101"/>
        <v>2793</v>
      </c>
      <c r="W816" s="78">
        <f t="shared" si="102"/>
        <v>16</v>
      </c>
      <c r="X816" s="77">
        <f t="shared" si="103"/>
        <v>784</v>
      </c>
      <c r="AH816" s="2"/>
      <c r="AQ816" s="2"/>
      <c r="AS816" s="2"/>
      <c r="AT816" s="2"/>
    </row>
    <row r="817" spans="1:46" ht="12.75">
      <c r="A817" s="3">
        <v>2016</v>
      </c>
      <c r="B817" s="3">
        <v>2204</v>
      </c>
      <c r="C817" s="1" t="s">
        <v>1011</v>
      </c>
      <c r="D817" s="2">
        <v>42354</v>
      </c>
      <c r="E817" s="1" t="s">
        <v>1012</v>
      </c>
      <c r="F817" s="2">
        <v>42417</v>
      </c>
      <c r="G817" s="77">
        <v>366</v>
      </c>
      <c r="H817" s="77">
        <v>0</v>
      </c>
      <c r="I817" s="77">
        <v>0</v>
      </c>
      <c r="J817" s="2">
        <v>1</v>
      </c>
      <c r="K817" s="78">
        <v>30</v>
      </c>
      <c r="L817" s="2">
        <v>42370</v>
      </c>
      <c r="M817" s="2">
        <v>42735</v>
      </c>
      <c r="N817" s="77">
        <v>0</v>
      </c>
      <c r="P817" s="77">
        <v>0</v>
      </c>
      <c r="Q817" s="78">
        <f t="shared" si="96"/>
        <v>0</v>
      </c>
      <c r="R817" s="3" t="str">
        <f t="shared" si="97"/>
        <v>N</v>
      </c>
      <c r="S817" s="77">
        <f t="shared" si="98"/>
        <v>366</v>
      </c>
      <c r="T817" s="78">
        <f t="shared" si="99"/>
        <v>0</v>
      </c>
      <c r="U817" s="77">
        <f t="shared" si="100"/>
        <v>0</v>
      </c>
      <c r="V817" s="77">
        <f t="shared" si="101"/>
        <v>0</v>
      </c>
      <c r="W817" s="78">
        <f t="shared" si="102"/>
        <v>0</v>
      </c>
      <c r="X817" s="77">
        <f t="shared" si="103"/>
        <v>0</v>
      </c>
      <c r="AH817" s="2"/>
      <c r="AQ817" s="2"/>
      <c r="AS817" s="2"/>
      <c r="AT817" s="2"/>
    </row>
    <row r="818" spans="1:46" ht="12.75">
      <c r="A818" s="3">
        <v>2016</v>
      </c>
      <c r="B818" s="3">
        <v>8096</v>
      </c>
      <c r="C818" s="1" t="s">
        <v>1011</v>
      </c>
      <c r="D818" s="2">
        <v>42510</v>
      </c>
      <c r="E818" s="1" t="s">
        <v>1013</v>
      </c>
      <c r="F818" s="2">
        <v>42542</v>
      </c>
      <c r="G818" s="77">
        <v>366</v>
      </c>
      <c r="H818" s="77">
        <v>366</v>
      </c>
      <c r="I818" s="77">
        <v>0</v>
      </c>
      <c r="J818" s="2">
        <v>42552</v>
      </c>
      <c r="K818" s="78">
        <v>30</v>
      </c>
      <c r="L818" s="2">
        <v>42370</v>
      </c>
      <c r="M818" s="2">
        <v>42735</v>
      </c>
      <c r="N818" s="77">
        <v>0</v>
      </c>
      <c r="P818" s="77">
        <v>0</v>
      </c>
      <c r="Q818" s="78">
        <f t="shared" si="96"/>
        <v>10</v>
      </c>
      <c r="R818" s="3" t="str">
        <f t="shared" si="97"/>
        <v>S</v>
      </c>
      <c r="S818" s="77">
        <f t="shared" si="98"/>
        <v>0</v>
      </c>
      <c r="T818" s="78">
        <f t="shared" si="99"/>
        <v>42</v>
      </c>
      <c r="U818" s="77">
        <f t="shared" si="100"/>
        <v>3660</v>
      </c>
      <c r="V818" s="77">
        <f t="shared" si="101"/>
        <v>15372</v>
      </c>
      <c r="W818" s="78">
        <f t="shared" si="102"/>
        <v>-20</v>
      </c>
      <c r="X818" s="77">
        <f t="shared" si="103"/>
        <v>-7320</v>
      </c>
      <c r="AH818" s="2"/>
      <c r="AQ818" s="2"/>
      <c r="AS818" s="2"/>
      <c r="AT818" s="2"/>
    </row>
    <row r="819" spans="1:46" ht="12.75">
      <c r="A819" s="3">
        <v>2016</v>
      </c>
      <c r="B819" s="3">
        <v>18358</v>
      </c>
      <c r="C819" s="1" t="s">
        <v>1014</v>
      </c>
      <c r="D819" s="2">
        <v>42362</v>
      </c>
      <c r="E819" s="1" t="s">
        <v>1015</v>
      </c>
      <c r="F819" s="2">
        <v>42367</v>
      </c>
      <c r="G819" s="77">
        <v>805.2</v>
      </c>
      <c r="H819" s="77">
        <v>805.2</v>
      </c>
      <c r="I819" s="77">
        <v>0</v>
      </c>
      <c r="J819" s="2">
        <v>42431</v>
      </c>
      <c r="K819" s="78">
        <v>30</v>
      </c>
      <c r="L819" s="2">
        <v>42370</v>
      </c>
      <c r="M819" s="2">
        <v>42735</v>
      </c>
      <c r="N819" s="77">
        <v>0</v>
      </c>
      <c r="P819" s="77">
        <v>0</v>
      </c>
      <c r="Q819" s="78">
        <f t="shared" si="96"/>
        <v>64</v>
      </c>
      <c r="R819" s="3" t="str">
        <f t="shared" si="97"/>
        <v>S</v>
      </c>
      <c r="S819" s="77">
        <f t="shared" si="98"/>
        <v>0</v>
      </c>
      <c r="T819" s="78">
        <f t="shared" si="99"/>
        <v>69</v>
      </c>
      <c r="U819" s="77">
        <f t="shared" si="100"/>
        <v>51532.8</v>
      </c>
      <c r="V819" s="77">
        <f t="shared" si="101"/>
        <v>55558.8</v>
      </c>
      <c r="W819" s="78">
        <f t="shared" si="102"/>
        <v>34</v>
      </c>
      <c r="X819" s="77">
        <f t="shared" si="103"/>
        <v>27376.8</v>
      </c>
      <c r="AH819" s="2"/>
      <c r="AQ819" s="2"/>
      <c r="AS819" s="2"/>
      <c r="AT819" s="2"/>
    </row>
    <row r="820" spans="1:46" ht="12.75">
      <c r="A820" s="3">
        <v>2016</v>
      </c>
      <c r="B820" s="3">
        <v>865</v>
      </c>
      <c r="C820" s="1" t="s">
        <v>1016</v>
      </c>
      <c r="D820" s="2">
        <v>42389</v>
      </c>
      <c r="E820" s="1" t="s">
        <v>1017</v>
      </c>
      <c r="F820" s="2">
        <v>42390</v>
      </c>
      <c r="G820" s="77">
        <v>244</v>
      </c>
      <c r="H820" s="77">
        <v>244</v>
      </c>
      <c r="I820" s="77">
        <v>0</v>
      </c>
      <c r="J820" s="2">
        <v>42430</v>
      </c>
      <c r="K820" s="78">
        <v>30</v>
      </c>
      <c r="L820" s="2">
        <v>42370</v>
      </c>
      <c r="M820" s="2">
        <v>42735</v>
      </c>
      <c r="N820" s="77">
        <v>0</v>
      </c>
      <c r="P820" s="77">
        <v>0</v>
      </c>
      <c r="Q820" s="78">
        <f t="shared" si="96"/>
        <v>40</v>
      </c>
      <c r="R820" s="3" t="str">
        <f t="shared" si="97"/>
        <v>S</v>
      </c>
      <c r="S820" s="77">
        <f t="shared" si="98"/>
        <v>0</v>
      </c>
      <c r="T820" s="78">
        <f t="shared" si="99"/>
        <v>41</v>
      </c>
      <c r="U820" s="77">
        <f t="shared" si="100"/>
        <v>9760</v>
      </c>
      <c r="V820" s="77">
        <f t="shared" si="101"/>
        <v>10004</v>
      </c>
      <c r="W820" s="78">
        <f t="shared" si="102"/>
        <v>10</v>
      </c>
      <c r="X820" s="77">
        <f t="shared" si="103"/>
        <v>2440</v>
      </c>
      <c r="AH820" s="2"/>
      <c r="AQ820" s="2"/>
      <c r="AS820" s="2"/>
      <c r="AT820" s="2"/>
    </row>
    <row r="821" spans="1:46" ht="12.75">
      <c r="A821" s="3">
        <v>2016</v>
      </c>
      <c r="B821" s="3">
        <v>1617</v>
      </c>
      <c r="C821" s="1" t="s">
        <v>1016</v>
      </c>
      <c r="D821" s="2">
        <v>42037</v>
      </c>
      <c r="E821" s="1" t="s">
        <v>1018</v>
      </c>
      <c r="F821" s="2">
        <v>42038</v>
      </c>
      <c r="G821" s="77">
        <v>44</v>
      </c>
      <c r="H821" s="77">
        <v>0</v>
      </c>
      <c r="I821" s="77">
        <v>0</v>
      </c>
      <c r="J821" s="2">
        <v>1</v>
      </c>
      <c r="K821" s="78">
        <v>30</v>
      </c>
      <c r="L821" s="2">
        <v>42370</v>
      </c>
      <c r="M821" s="2">
        <v>42735</v>
      </c>
      <c r="N821" s="77">
        <v>0</v>
      </c>
      <c r="P821" s="77">
        <v>0</v>
      </c>
      <c r="Q821" s="78">
        <f t="shared" si="96"/>
        <v>0</v>
      </c>
      <c r="R821" s="3" t="str">
        <f t="shared" si="97"/>
        <v>N</v>
      </c>
      <c r="S821" s="77">
        <f t="shared" si="98"/>
        <v>44</v>
      </c>
      <c r="T821" s="78">
        <f t="shared" si="99"/>
        <v>0</v>
      </c>
      <c r="U821" s="77">
        <f t="shared" si="100"/>
        <v>0</v>
      </c>
      <c r="V821" s="77">
        <f t="shared" si="101"/>
        <v>0</v>
      </c>
      <c r="W821" s="78">
        <f t="shared" si="102"/>
        <v>0</v>
      </c>
      <c r="X821" s="77">
        <f t="shared" si="103"/>
        <v>0</v>
      </c>
      <c r="AH821" s="2"/>
      <c r="AQ821" s="2"/>
      <c r="AS821" s="2"/>
      <c r="AT821" s="2"/>
    </row>
    <row r="822" spans="1:46" ht="12.75">
      <c r="A822" s="3">
        <v>2016</v>
      </c>
      <c r="C822" s="1" t="s">
        <v>1019</v>
      </c>
      <c r="D822" s="2">
        <v>40877</v>
      </c>
      <c r="E822" s="1" t="s">
        <v>957</v>
      </c>
      <c r="F822" s="2">
        <v>40891</v>
      </c>
      <c r="G822" s="77">
        <v>58.08</v>
      </c>
      <c r="H822" s="77">
        <v>0</v>
      </c>
      <c r="I822" s="77">
        <v>0</v>
      </c>
      <c r="J822" s="2">
        <v>1</v>
      </c>
      <c r="K822" s="78">
        <v>30</v>
      </c>
      <c r="L822" s="2">
        <v>42370</v>
      </c>
      <c r="M822" s="2">
        <v>42735</v>
      </c>
      <c r="N822" s="77">
        <v>0</v>
      </c>
      <c r="P822" s="77">
        <v>0</v>
      </c>
      <c r="Q822" s="78">
        <f t="shared" si="96"/>
        <v>0</v>
      </c>
      <c r="R822" s="3" t="str">
        <f t="shared" si="97"/>
        <v>N</v>
      </c>
      <c r="S822" s="77">
        <f t="shared" si="98"/>
        <v>58.08</v>
      </c>
      <c r="T822" s="78">
        <f t="shared" si="99"/>
        <v>0</v>
      </c>
      <c r="U822" s="77">
        <f t="shared" si="100"/>
        <v>0</v>
      </c>
      <c r="V822" s="77">
        <f t="shared" si="101"/>
        <v>0</v>
      </c>
      <c r="W822" s="78">
        <f t="shared" si="102"/>
        <v>0</v>
      </c>
      <c r="X822" s="77">
        <f t="shared" si="103"/>
        <v>0</v>
      </c>
      <c r="AH822" s="2"/>
      <c r="AQ822" s="2"/>
      <c r="AS822" s="2"/>
      <c r="AT822" s="2"/>
    </row>
    <row r="823" spans="1:46" ht="12.75">
      <c r="A823" s="3">
        <v>2016</v>
      </c>
      <c r="C823" s="1" t="s">
        <v>1019</v>
      </c>
      <c r="D823" s="2">
        <v>40718</v>
      </c>
      <c r="E823" s="1" t="s">
        <v>184</v>
      </c>
      <c r="F823" s="2">
        <v>40725</v>
      </c>
      <c r="G823" s="77">
        <v>19.2</v>
      </c>
      <c r="H823" s="77">
        <v>0</v>
      </c>
      <c r="I823" s="77">
        <v>0</v>
      </c>
      <c r="J823" s="2">
        <v>1</v>
      </c>
      <c r="K823" s="78">
        <v>30</v>
      </c>
      <c r="L823" s="2">
        <v>42370</v>
      </c>
      <c r="M823" s="2">
        <v>42735</v>
      </c>
      <c r="N823" s="77">
        <v>0</v>
      </c>
      <c r="P823" s="77">
        <v>0</v>
      </c>
      <c r="Q823" s="78">
        <f t="shared" si="96"/>
        <v>0</v>
      </c>
      <c r="R823" s="3" t="str">
        <f t="shared" si="97"/>
        <v>N</v>
      </c>
      <c r="S823" s="77">
        <f t="shared" si="98"/>
        <v>19.2</v>
      </c>
      <c r="T823" s="78">
        <f t="shared" si="99"/>
        <v>0</v>
      </c>
      <c r="U823" s="77">
        <f t="shared" si="100"/>
        <v>0</v>
      </c>
      <c r="V823" s="77">
        <f t="shared" si="101"/>
        <v>0</v>
      </c>
      <c r="W823" s="78">
        <f t="shared" si="102"/>
        <v>0</v>
      </c>
      <c r="X823" s="77">
        <f t="shared" si="103"/>
        <v>0</v>
      </c>
      <c r="AH823" s="2"/>
      <c r="AQ823" s="2"/>
      <c r="AS823" s="2"/>
      <c r="AT823" s="2"/>
    </row>
    <row r="824" spans="1:46" ht="12.75">
      <c r="A824" s="3">
        <v>2016</v>
      </c>
      <c r="C824" s="1" t="s">
        <v>1020</v>
      </c>
      <c r="D824" s="2">
        <v>41060</v>
      </c>
      <c r="E824" s="1" t="s">
        <v>1021</v>
      </c>
      <c r="F824" s="2">
        <v>41106</v>
      </c>
      <c r="G824" s="77">
        <v>254.58</v>
      </c>
      <c r="H824" s="77">
        <v>0</v>
      </c>
      <c r="I824" s="77">
        <v>0</v>
      </c>
      <c r="J824" s="2">
        <v>1</v>
      </c>
      <c r="K824" s="78">
        <v>30</v>
      </c>
      <c r="L824" s="2">
        <v>42370</v>
      </c>
      <c r="M824" s="2">
        <v>42735</v>
      </c>
      <c r="N824" s="77">
        <v>0</v>
      </c>
      <c r="P824" s="77">
        <v>0</v>
      </c>
      <c r="Q824" s="78">
        <f t="shared" si="96"/>
        <v>0</v>
      </c>
      <c r="R824" s="3" t="str">
        <f t="shared" si="97"/>
        <v>N</v>
      </c>
      <c r="S824" s="77">
        <f t="shared" si="98"/>
        <v>254.58</v>
      </c>
      <c r="T824" s="78">
        <f t="shared" si="99"/>
        <v>0</v>
      </c>
      <c r="U824" s="77">
        <f t="shared" si="100"/>
        <v>0</v>
      </c>
      <c r="V824" s="77">
        <f t="shared" si="101"/>
        <v>0</v>
      </c>
      <c r="W824" s="78">
        <f t="shared" si="102"/>
        <v>0</v>
      </c>
      <c r="X824" s="77">
        <f t="shared" si="103"/>
        <v>0</v>
      </c>
      <c r="AH824" s="2"/>
      <c r="AQ824" s="2"/>
      <c r="AS824" s="2"/>
      <c r="AT824" s="2"/>
    </row>
    <row r="825" spans="1:46" ht="12.75">
      <c r="A825" s="3">
        <v>2016</v>
      </c>
      <c r="C825" s="1" t="s">
        <v>1020</v>
      </c>
      <c r="D825" s="2">
        <v>38898</v>
      </c>
      <c r="E825" s="1" t="s">
        <v>1022</v>
      </c>
      <c r="F825" s="2">
        <v>38917</v>
      </c>
      <c r="G825" s="77">
        <v>288.52</v>
      </c>
      <c r="H825" s="77">
        <v>0</v>
      </c>
      <c r="I825" s="77">
        <v>0</v>
      </c>
      <c r="J825" s="2">
        <v>1</v>
      </c>
      <c r="K825" s="78">
        <v>30</v>
      </c>
      <c r="L825" s="2">
        <v>42370</v>
      </c>
      <c r="M825" s="2">
        <v>42735</v>
      </c>
      <c r="N825" s="77">
        <v>0</v>
      </c>
      <c r="P825" s="77">
        <v>0</v>
      </c>
      <c r="Q825" s="78">
        <f t="shared" si="96"/>
        <v>0</v>
      </c>
      <c r="R825" s="3" t="str">
        <f t="shared" si="97"/>
        <v>N</v>
      </c>
      <c r="S825" s="77">
        <f t="shared" si="98"/>
        <v>288.52</v>
      </c>
      <c r="T825" s="78">
        <f t="shared" si="99"/>
        <v>0</v>
      </c>
      <c r="U825" s="77">
        <f t="shared" si="100"/>
        <v>0</v>
      </c>
      <c r="V825" s="77">
        <f t="shared" si="101"/>
        <v>0</v>
      </c>
      <c r="W825" s="78">
        <f t="shared" si="102"/>
        <v>0</v>
      </c>
      <c r="X825" s="77">
        <f t="shared" si="103"/>
        <v>0</v>
      </c>
      <c r="AH825" s="2"/>
      <c r="AQ825" s="2"/>
      <c r="AS825" s="2"/>
      <c r="AT825" s="2"/>
    </row>
    <row r="826" spans="1:46" ht="12.75">
      <c r="A826" s="3">
        <v>2016</v>
      </c>
      <c r="C826" s="1" t="s">
        <v>1020</v>
      </c>
      <c r="D826" s="2">
        <v>40968</v>
      </c>
      <c r="E826" s="1" t="s">
        <v>1023</v>
      </c>
      <c r="F826" s="2">
        <v>40987</v>
      </c>
      <c r="G826" s="77">
        <v>86.52</v>
      </c>
      <c r="H826" s="77">
        <v>0</v>
      </c>
      <c r="I826" s="77">
        <v>0</v>
      </c>
      <c r="J826" s="2">
        <v>1</v>
      </c>
      <c r="K826" s="78">
        <v>30</v>
      </c>
      <c r="L826" s="2">
        <v>42370</v>
      </c>
      <c r="M826" s="2">
        <v>42735</v>
      </c>
      <c r="N826" s="77">
        <v>0</v>
      </c>
      <c r="P826" s="77">
        <v>0</v>
      </c>
      <c r="Q826" s="78">
        <f t="shared" si="96"/>
        <v>0</v>
      </c>
      <c r="R826" s="3" t="str">
        <f t="shared" si="97"/>
        <v>N</v>
      </c>
      <c r="S826" s="77">
        <f t="shared" si="98"/>
        <v>86.52</v>
      </c>
      <c r="T826" s="78">
        <f t="shared" si="99"/>
        <v>0</v>
      </c>
      <c r="U826" s="77">
        <f t="shared" si="100"/>
        <v>0</v>
      </c>
      <c r="V826" s="77">
        <f t="shared" si="101"/>
        <v>0</v>
      </c>
      <c r="W826" s="78">
        <f t="shared" si="102"/>
        <v>0</v>
      </c>
      <c r="X826" s="77">
        <f t="shared" si="103"/>
        <v>0</v>
      </c>
      <c r="AH826" s="2"/>
      <c r="AQ826" s="2"/>
      <c r="AS826" s="2"/>
      <c r="AT826" s="2"/>
    </row>
    <row r="827" spans="1:46" ht="12.75">
      <c r="A827" s="3">
        <v>2016</v>
      </c>
      <c r="C827" s="1" t="s">
        <v>1020</v>
      </c>
      <c r="D827" s="2">
        <v>37277</v>
      </c>
      <c r="E827" s="1" t="s">
        <v>248</v>
      </c>
      <c r="F827" s="2">
        <v>37329</v>
      </c>
      <c r="G827" s="77">
        <v>0.01</v>
      </c>
      <c r="H827" s="77">
        <v>0</v>
      </c>
      <c r="I827" s="77">
        <v>0</v>
      </c>
      <c r="J827" s="2">
        <v>1</v>
      </c>
      <c r="K827" s="78">
        <v>30</v>
      </c>
      <c r="L827" s="2">
        <v>42370</v>
      </c>
      <c r="M827" s="2">
        <v>42735</v>
      </c>
      <c r="N827" s="77">
        <v>0</v>
      </c>
      <c r="P827" s="77">
        <v>0</v>
      </c>
      <c r="Q827" s="78">
        <f t="shared" si="96"/>
        <v>0</v>
      </c>
      <c r="R827" s="3" t="str">
        <f t="shared" si="97"/>
        <v>N</v>
      </c>
      <c r="S827" s="77">
        <f t="shared" si="98"/>
        <v>0.01</v>
      </c>
      <c r="T827" s="78">
        <f t="shared" si="99"/>
        <v>0</v>
      </c>
      <c r="U827" s="77">
        <f t="shared" si="100"/>
        <v>0</v>
      </c>
      <c r="V827" s="77">
        <f t="shared" si="101"/>
        <v>0</v>
      </c>
      <c r="W827" s="78">
        <f t="shared" si="102"/>
        <v>0</v>
      </c>
      <c r="X827" s="77">
        <f t="shared" si="103"/>
        <v>0</v>
      </c>
      <c r="AH827" s="2"/>
      <c r="AQ827" s="2"/>
      <c r="AS827" s="2"/>
      <c r="AT827" s="2"/>
    </row>
    <row r="828" spans="1:46" ht="12.75">
      <c r="A828" s="3">
        <v>2016</v>
      </c>
      <c r="B828" s="3">
        <v>12522</v>
      </c>
      <c r="C828" s="1" t="s">
        <v>1024</v>
      </c>
      <c r="D828" s="2">
        <v>41893</v>
      </c>
      <c r="E828" s="1" t="s">
        <v>1025</v>
      </c>
      <c r="F828" s="2">
        <v>41898</v>
      </c>
      <c r="G828" s="77">
        <v>64.05</v>
      </c>
      <c r="H828" s="77">
        <v>0</v>
      </c>
      <c r="I828" s="77">
        <v>0</v>
      </c>
      <c r="J828" s="2">
        <v>1</v>
      </c>
      <c r="K828" s="78">
        <v>30</v>
      </c>
      <c r="L828" s="2">
        <v>42370</v>
      </c>
      <c r="M828" s="2">
        <v>42735</v>
      </c>
      <c r="N828" s="77">
        <v>0</v>
      </c>
      <c r="P828" s="77">
        <v>0</v>
      </c>
      <c r="Q828" s="78">
        <f t="shared" si="96"/>
        <v>0</v>
      </c>
      <c r="R828" s="3" t="str">
        <f t="shared" si="97"/>
        <v>N</v>
      </c>
      <c r="S828" s="77">
        <f t="shared" si="98"/>
        <v>64.05</v>
      </c>
      <c r="T828" s="78">
        <f t="shared" si="99"/>
        <v>0</v>
      </c>
      <c r="U828" s="77">
        <f t="shared" si="100"/>
        <v>0</v>
      </c>
      <c r="V828" s="77">
        <f t="shared" si="101"/>
        <v>0</v>
      </c>
      <c r="W828" s="78">
        <f t="shared" si="102"/>
        <v>0</v>
      </c>
      <c r="X828" s="77">
        <f t="shared" si="103"/>
        <v>0</v>
      </c>
      <c r="AH828" s="2"/>
      <c r="AQ828" s="2"/>
      <c r="AS828" s="2"/>
      <c r="AT828" s="2"/>
    </row>
    <row r="829" spans="1:46" ht="12.75">
      <c r="A829" s="3">
        <v>2016</v>
      </c>
      <c r="B829" s="3">
        <v>859</v>
      </c>
      <c r="C829" s="1" t="s">
        <v>1026</v>
      </c>
      <c r="D829" s="2">
        <v>42388</v>
      </c>
      <c r="E829" s="1" t="s">
        <v>1027</v>
      </c>
      <c r="F829" s="2">
        <v>42390</v>
      </c>
      <c r="G829" s="77">
        <v>252.37</v>
      </c>
      <c r="H829" s="77">
        <v>252.37</v>
      </c>
      <c r="I829" s="77">
        <v>0</v>
      </c>
      <c r="J829" s="2">
        <v>42443</v>
      </c>
      <c r="K829" s="78">
        <v>30</v>
      </c>
      <c r="L829" s="2">
        <v>42370</v>
      </c>
      <c r="M829" s="2">
        <v>42735</v>
      </c>
      <c r="N829" s="77">
        <v>0</v>
      </c>
      <c r="P829" s="77">
        <v>0</v>
      </c>
      <c r="Q829" s="78">
        <f t="shared" si="96"/>
        <v>53</v>
      </c>
      <c r="R829" s="3" t="str">
        <f t="shared" si="97"/>
        <v>S</v>
      </c>
      <c r="S829" s="77">
        <f t="shared" si="98"/>
        <v>0</v>
      </c>
      <c r="T829" s="78">
        <f t="shared" si="99"/>
        <v>55</v>
      </c>
      <c r="U829" s="77">
        <f t="shared" si="100"/>
        <v>13375.61</v>
      </c>
      <c r="V829" s="77">
        <f t="shared" si="101"/>
        <v>13880.35</v>
      </c>
      <c r="W829" s="78">
        <f t="shared" si="102"/>
        <v>23</v>
      </c>
      <c r="X829" s="77">
        <f t="shared" si="103"/>
        <v>5804.51</v>
      </c>
      <c r="AH829" s="2"/>
      <c r="AQ829" s="2"/>
      <c r="AS829" s="2"/>
      <c r="AT829" s="2"/>
    </row>
    <row r="830" spans="1:46" ht="12.75">
      <c r="A830" s="3">
        <v>2016</v>
      </c>
      <c r="B830" s="3">
        <v>3629</v>
      </c>
      <c r="C830" s="1" t="s">
        <v>1026</v>
      </c>
      <c r="D830" s="2">
        <v>42444</v>
      </c>
      <c r="E830" s="1" t="s">
        <v>1028</v>
      </c>
      <c r="F830" s="2">
        <v>42446</v>
      </c>
      <c r="G830" s="77">
        <v>240.08</v>
      </c>
      <c r="H830" s="77">
        <v>240.08</v>
      </c>
      <c r="I830" s="77">
        <v>0</v>
      </c>
      <c r="J830" s="2">
        <v>42513</v>
      </c>
      <c r="K830" s="78">
        <v>30</v>
      </c>
      <c r="L830" s="2">
        <v>42370</v>
      </c>
      <c r="M830" s="2">
        <v>42735</v>
      </c>
      <c r="N830" s="77">
        <v>0</v>
      </c>
      <c r="P830" s="77">
        <v>0</v>
      </c>
      <c r="Q830" s="78">
        <f t="shared" si="96"/>
        <v>67</v>
      </c>
      <c r="R830" s="3" t="str">
        <f t="shared" si="97"/>
        <v>S</v>
      </c>
      <c r="S830" s="77">
        <f t="shared" si="98"/>
        <v>0</v>
      </c>
      <c r="T830" s="78">
        <f t="shared" si="99"/>
        <v>69</v>
      </c>
      <c r="U830" s="77">
        <f t="shared" si="100"/>
        <v>16085.36</v>
      </c>
      <c r="V830" s="77">
        <f t="shared" si="101"/>
        <v>16565.52</v>
      </c>
      <c r="W830" s="78">
        <f t="shared" si="102"/>
        <v>37</v>
      </c>
      <c r="X830" s="77">
        <f t="shared" si="103"/>
        <v>8882.96</v>
      </c>
      <c r="AH830" s="2"/>
      <c r="AQ830" s="2"/>
      <c r="AS830" s="2"/>
      <c r="AT830" s="2"/>
    </row>
    <row r="831" spans="1:46" ht="12.75">
      <c r="A831" s="3">
        <v>2016</v>
      </c>
      <c r="B831" s="3">
        <v>3630</v>
      </c>
      <c r="C831" s="1" t="s">
        <v>1026</v>
      </c>
      <c r="D831" s="2">
        <v>42444</v>
      </c>
      <c r="E831" s="1" t="s">
        <v>1029</v>
      </c>
      <c r="F831" s="2">
        <v>42446</v>
      </c>
      <c r="G831" s="77">
        <v>240.08</v>
      </c>
      <c r="H831" s="77">
        <v>240.08</v>
      </c>
      <c r="I831" s="77">
        <v>0</v>
      </c>
      <c r="J831" s="2">
        <v>42513</v>
      </c>
      <c r="K831" s="78">
        <v>30</v>
      </c>
      <c r="L831" s="2">
        <v>42370</v>
      </c>
      <c r="M831" s="2">
        <v>42735</v>
      </c>
      <c r="N831" s="77">
        <v>0</v>
      </c>
      <c r="P831" s="77">
        <v>0</v>
      </c>
      <c r="Q831" s="78">
        <f t="shared" si="96"/>
        <v>67</v>
      </c>
      <c r="R831" s="3" t="str">
        <f t="shared" si="97"/>
        <v>S</v>
      </c>
      <c r="S831" s="77">
        <f t="shared" si="98"/>
        <v>0</v>
      </c>
      <c r="T831" s="78">
        <f t="shared" si="99"/>
        <v>69</v>
      </c>
      <c r="U831" s="77">
        <f t="shared" si="100"/>
        <v>16085.36</v>
      </c>
      <c r="V831" s="77">
        <f t="shared" si="101"/>
        <v>16565.52</v>
      </c>
      <c r="W831" s="78">
        <f t="shared" si="102"/>
        <v>37</v>
      </c>
      <c r="X831" s="77">
        <f t="shared" si="103"/>
        <v>8882.96</v>
      </c>
      <c r="AH831" s="2"/>
      <c r="AQ831" s="2"/>
      <c r="AS831" s="2"/>
      <c r="AT831" s="2"/>
    </row>
    <row r="832" spans="1:46" ht="12.75">
      <c r="A832" s="3">
        <v>2016</v>
      </c>
      <c r="B832" s="3">
        <v>4947</v>
      </c>
      <c r="C832" s="1" t="s">
        <v>1026</v>
      </c>
      <c r="D832" s="2">
        <v>42473</v>
      </c>
      <c r="E832" s="1" t="s">
        <v>1030</v>
      </c>
      <c r="F832" s="2">
        <v>42474</v>
      </c>
      <c r="G832" s="77">
        <v>69.02</v>
      </c>
      <c r="H832" s="77">
        <v>69.02</v>
      </c>
      <c r="I832" s="77">
        <v>0</v>
      </c>
      <c r="J832" s="2">
        <v>42513</v>
      </c>
      <c r="K832" s="78">
        <v>30</v>
      </c>
      <c r="L832" s="2">
        <v>42370</v>
      </c>
      <c r="M832" s="2">
        <v>42735</v>
      </c>
      <c r="N832" s="77">
        <v>0</v>
      </c>
      <c r="P832" s="77">
        <v>0</v>
      </c>
      <c r="Q832" s="78">
        <f t="shared" si="96"/>
        <v>39</v>
      </c>
      <c r="R832" s="3" t="str">
        <f t="shared" si="97"/>
        <v>S</v>
      </c>
      <c r="S832" s="77">
        <f t="shared" si="98"/>
        <v>0</v>
      </c>
      <c r="T832" s="78">
        <f t="shared" si="99"/>
        <v>40</v>
      </c>
      <c r="U832" s="77">
        <f t="shared" si="100"/>
        <v>2691.78</v>
      </c>
      <c r="V832" s="77">
        <f t="shared" si="101"/>
        <v>2760.8</v>
      </c>
      <c r="W832" s="78">
        <f t="shared" si="102"/>
        <v>9</v>
      </c>
      <c r="X832" s="77">
        <f t="shared" si="103"/>
        <v>621.18</v>
      </c>
      <c r="AH832" s="2"/>
      <c r="AQ832" s="2"/>
      <c r="AS832" s="2"/>
      <c r="AT832" s="2"/>
    </row>
    <row r="833" spans="1:46" ht="12.75">
      <c r="A833" s="3">
        <v>2016</v>
      </c>
      <c r="B833" s="3">
        <v>6362</v>
      </c>
      <c r="C833" s="1" t="s">
        <v>1026</v>
      </c>
      <c r="D833" s="2">
        <v>42502</v>
      </c>
      <c r="E833" s="1" t="s">
        <v>1031</v>
      </c>
      <c r="F833" s="2">
        <v>42506</v>
      </c>
      <c r="G833" s="77">
        <v>69.02</v>
      </c>
      <c r="H833" s="77">
        <v>69.02</v>
      </c>
      <c r="I833" s="77">
        <v>0</v>
      </c>
      <c r="J833" s="2">
        <v>42516</v>
      </c>
      <c r="K833" s="78">
        <v>30</v>
      </c>
      <c r="L833" s="2">
        <v>42370</v>
      </c>
      <c r="M833" s="2">
        <v>42735</v>
      </c>
      <c r="N833" s="77">
        <v>0</v>
      </c>
      <c r="P833" s="77">
        <v>0</v>
      </c>
      <c r="Q833" s="78">
        <f t="shared" si="96"/>
        <v>10</v>
      </c>
      <c r="R833" s="3" t="str">
        <f t="shared" si="97"/>
        <v>S</v>
      </c>
      <c r="S833" s="77">
        <f t="shared" si="98"/>
        <v>0</v>
      </c>
      <c r="T833" s="78">
        <f t="shared" si="99"/>
        <v>14</v>
      </c>
      <c r="U833" s="77">
        <f t="shared" si="100"/>
        <v>690.2</v>
      </c>
      <c r="V833" s="77">
        <f t="shared" si="101"/>
        <v>966.28</v>
      </c>
      <c r="W833" s="78">
        <f t="shared" si="102"/>
        <v>-20</v>
      </c>
      <c r="X833" s="77">
        <f t="shared" si="103"/>
        <v>-1380.4</v>
      </c>
      <c r="AH833" s="2"/>
      <c r="AQ833" s="2"/>
      <c r="AS833" s="2"/>
      <c r="AT833" s="2"/>
    </row>
    <row r="834" spans="1:46" ht="12.75">
      <c r="A834" s="3">
        <v>2016</v>
      </c>
      <c r="B834" s="3">
        <v>7484</v>
      </c>
      <c r="C834" s="1" t="s">
        <v>1026</v>
      </c>
      <c r="D834" s="2">
        <v>42528</v>
      </c>
      <c r="E834" s="1" t="s">
        <v>1032</v>
      </c>
      <c r="F834" s="2">
        <v>42530</v>
      </c>
      <c r="G834" s="77">
        <v>69.02</v>
      </c>
      <c r="H834" s="77">
        <v>69.02</v>
      </c>
      <c r="I834" s="77">
        <v>0</v>
      </c>
      <c r="J834" s="2">
        <v>42541</v>
      </c>
      <c r="K834" s="78">
        <v>30</v>
      </c>
      <c r="L834" s="2">
        <v>42370</v>
      </c>
      <c r="M834" s="2">
        <v>42735</v>
      </c>
      <c r="N834" s="77">
        <v>0</v>
      </c>
      <c r="P834" s="77">
        <v>0</v>
      </c>
      <c r="Q834" s="78">
        <f t="shared" si="96"/>
        <v>11</v>
      </c>
      <c r="R834" s="3" t="str">
        <f t="shared" si="97"/>
        <v>S</v>
      </c>
      <c r="S834" s="77">
        <f t="shared" si="98"/>
        <v>0</v>
      </c>
      <c r="T834" s="78">
        <f t="shared" si="99"/>
        <v>13</v>
      </c>
      <c r="U834" s="77">
        <f t="shared" si="100"/>
        <v>759.22</v>
      </c>
      <c r="V834" s="77">
        <f t="shared" si="101"/>
        <v>897.26</v>
      </c>
      <c r="W834" s="78">
        <f t="shared" si="102"/>
        <v>-19</v>
      </c>
      <c r="X834" s="77">
        <f t="shared" si="103"/>
        <v>-1311.38</v>
      </c>
      <c r="AH834" s="2"/>
      <c r="AQ834" s="2"/>
      <c r="AS834" s="2"/>
      <c r="AT834" s="2"/>
    </row>
    <row r="835" spans="1:46" ht="12.75">
      <c r="A835" s="3">
        <v>2016</v>
      </c>
      <c r="B835" s="3">
        <v>8992</v>
      </c>
      <c r="C835" s="1" t="s">
        <v>1026</v>
      </c>
      <c r="D835" s="2">
        <v>42558</v>
      </c>
      <c r="E835" s="1" t="s">
        <v>1033</v>
      </c>
      <c r="F835" s="2">
        <v>42562</v>
      </c>
      <c r="G835" s="77">
        <v>69.02</v>
      </c>
      <c r="H835" s="77">
        <v>69.02</v>
      </c>
      <c r="I835" s="77">
        <v>0</v>
      </c>
      <c r="J835" s="2">
        <v>42569</v>
      </c>
      <c r="K835" s="78">
        <v>30</v>
      </c>
      <c r="L835" s="2">
        <v>42370</v>
      </c>
      <c r="M835" s="2">
        <v>42735</v>
      </c>
      <c r="N835" s="77">
        <v>0</v>
      </c>
      <c r="P835" s="77">
        <v>0</v>
      </c>
      <c r="Q835" s="78">
        <f aca="true" t="shared" si="104" ref="Q835:Q898">IF(J835-F835&gt;0,IF(R835="S",J835-F835,0),0)</f>
        <v>7</v>
      </c>
      <c r="R835" s="3" t="str">
        <f aca="true" t="shared" si="105" ref="R835:R898">IF(G835-H835-I835-P835&gt;0,"N",IF(J835=DATE(1900,1,1),"N","S"))</f>
        <v>S</v>
      </c>
      <c r="S835" s="77">
        <f aca="true" t="shared" si="106" ref="S835:S898">IF(G835-H835-I835-P835&gt;0,G835-H835-I835-P835,0)</f>
        <v>0</v>
      </c>
      <c r="T835" s="78">
        <f aca="true" t="shared" si="107" ref="T835:T898">IF(J835-D835&gt;0,IF(R835="S",J835-D835,0),0)</f>
        <v>11</v>
      </c>
      <c r="U835" s="77">
        <f aca="true" t="shared" si="108" ref="U835:U898">IF(R835="S",H835*Q835,0)</f>
        <v>483.14</v>
      </c>
      <c r="V835" s="77">
        <f aca="true" t="shared" si="109" ref="V835:V898">IF(R835="S",H835*T835,0)</f>
        <v>759.22</v>
      </c>
      <c r="W835" s="78">
        <f aca="true" t="shared" si="110" ref="W835:W898">IF(R835="S",J835-F835-K835,0)</f>
        <v>-23</v>
      </c>
      <c r="X835" s="77">
        <f aca="true" t="shared" si="111" ref="X835:X898">IF(R835="S",H835*W835,0)</f>
        <v>-1587.46</v>
      </c>
      <c r="AH835" s="2"/>
      <c r="AQ835" s="2"/>
      <c r="AS835" s="2"/>
      <c r="AT835" s="2"/>
    </row>
    <row r="836" spans="1:46" ht="12.75">
      <c r="A836" s="3">
        <v>2016</v>
      </c>
      <c r="B836" s="3">
        <v>10279</v>
      </c>
      <c r="C836" s="1" t="s">
        <v>1026</v>
      </c>
      <c r="D836" s="2">
        <v>42585</v>
      </c>
      <c r="E836" s="1" t="s">
        <v>1034</v>
      </c>
      <c r="F836" s="2">
        <v>42586</v>
      </c>
      <c r="G836" s="77">
        <v>69.02</v>
      </c>
      <c r="H836" s="77">
        <v>69.02</v>
      </c>
      <c r="I836" s="77">
        <v>0</v>
      </c>
      <c r="J836" s="2">
        <v>42593</v>
      </c>
      <c r="K836" s="78">
        <v>30</v>
      </c>
      <c r="L836" s="2">
        <v>42370</v>
      </c>
      <c r="M836" s="2">
        <v>42735</v>
      </c>
      <c r="N836" s="77">
        <v>0</v>
      </c>
      <c r="P836" s="77">
        <v>0</v>
      </c>
      <c r="Q836" s="78">
        <f t="shared" si="104"/>
        <v>7</v>
      </c>
      <c r="R836" s="3" t="str">
        <f t="shared" si="105"/>
        <v>S</v>
      </c>
      <c r="S836" s="77">
        <f t="shared" si="106"/>
        <v>0</v>
      </c>
      <c r="T836" s="78">
        <f t="shared" si="107"/>
        <v>8</v>
      </c>
      <c r="U836" s="77">
        <f t="shared" si="108"/>
        <v>483.14</v>
      </c>
      <c r="V836" s="77">
        <f t="shared" si="109"/>
        <v>552.16</v>
      </c>
      <c r="W836" s="78">
        <f t="shared" si="110"/>
        <v>-23</v>
      </c>
      <c r="X836" s="77">
        <f t="shared" si="111"/>
        <v>-1587.46</v>
      </c>
      <c r="AH836" s="2"/>
      <c r="AQ836" s="2"/>
      <c r="AS836" s="2"/>
      <c r="AT836" s="2"/>
    </row>
    <row r="837" spans="1:46" ht="12.75">
      <c r="A837" s="3">
        <v>2016</v>
      </c>
      <c r="B837" s="3">
        <v>11932</v>
      </c>
      <c r="C837" s="1" t="s">
        <v>1026</v>
      </c>
      <c r="D837" s="2">
        <v>42620</v>
      </c>
      <c r="E837" s="1" t="s">
        <v>1035</v>
      </c>
      <c r="F837" s="2">
        <v>42622</v>
      </c>
      <c r="G837" s="77">
        <v>69.02</v>
      </c>
      <c r="H837" s="77">
        <v>69.02</v>
      </c>
      <c r="I837" s="77">
        <v>0</v>
      </c>
      <c r="J837" s="2">
        <v>42635</v>
      </c>
      <c r="K837" s="78">
        <v>30</v>
      </c>
      <c r="L837" s="2">
        <v>42370</v>
      </c>
      <c r="M837" s="2">
        <v>42735</v>
      </c>
      <c r="N837" s="77">
        <v>0</v>
      </c>
      <c r="P837" s="77">
        <v>0</v>
      </c>
      <c r="Q837" s="78">
        <f t="shared" si="104"/>
        <v>13</v>
      </c>
      <c r="R837" s="3" t="str">
        <f t="shared" si="105"/>
        <v>S</v>
      </c>
      <c r="S837" s="77">
        <f t="shared" si="106"/>
        <v>0</v>
      </c>
      <c r="T837" s="78">
        <f t="shared" si="107"/>
        <v>15</v>
      </c>
      <c r="U837" s="77">
        <f t="shared" si="108"/>
        <v>897.26</v>
      </c>
      <c r="V837" s="77">
        <f t="shared" si="109"/>
        <v>1035.3</v>
      </c>
      <c r="W837" s="78">
        <f t="shared" si="110"/>
        <v>-17</v>
      </c>
      <c r="X837" s="77">
        <f t="shared" si="111"/>
        <v>-1173.34</v>
      </c>
      <c r="AH837" s="2"/>
      <c r="AQ837" s="2"/>
      <c r="AS837" s="2"/>
      <c r="AT837" s="2"/>
    </row>
    <row r="838" spans="1:46" ht="12.75">
      <c r="A838" s="3">
        <v>2016</v>
      </c>
      <c r="B838" s="3">
        <v>1581</v>
      </c>
      <c r="C838" s="1" t="s">
        <v>1026</v>
      </c>
      <c r="D838" s="2">
        <v>42277</v>
      </c>
      <c r="E838" s="1" t="s">
        <v>1036</v>
      </c>
      <c r="F838" s="2">
        <v>42403</v>
      </c>
      <c r="G838" s="77">
        <v>1039.44</v>
      </c>
      <c r="H838" s="77">
        <v>1039.44</v>
      </c>
      <c r="I838" s="77">
        <v>0</v>
      </c>
      <c r="J838" s="2">
        <v>42426</v>
      </c>
      <c r="K838" s="78">
        <v>30</v>
      </c>
      <c r="L838" s="2">
        <v>42370</v>
      </c>
      <c r="M838" s="2">
        <v>42735</v>
      </c>
      <c r="N838" s="77">
        <v>0</v>
      </c>
      <c r="P838" s="77">
        <v>0</v>
      </c>
      <c r="Q838" s="78">
        <f t="shared" si="104"/>
        <v>23</v>
      </c>
      <c r="R838" s="3" t="str">
        <f t="shared" si="105"/>
        <v>S</v>
      </c>
      <c r="S838" s="77">
        <f t="shared" si="106"/>
        <v>0</v>
      </c>
      <c r="T838" s="78">
        <f t="shared" si="107"/>
        <v>149</v>
      </c>
      <c r="U838" s="77">
        <f t="shared" si="108"/>
        <v>23907.12</v>
      </c>
      <c r="V838" s="77">
        <f t="shared" si="109"/>
        <v>154876.56</v>
      </c>
      <c r="W838" s="78">
        <f t="shared" si="110"/>
        <v>-7</v>
      </c>
      <c r="X838" s="77">
        <f t="shared" si="111"/>
        <v>-7276.08</v>
      </c>
      <c r="AH838" s="2"/>
      <c r="AQ838" s="2"/>
      <c r="AS838" s="2"/>
      <c r="AT838" s="2"/>
    </row>
    <row r="839" spans="1:46" ht="12.75">
      <c r="A839" s="3">
        <v>2016</v>
      </c>
      <c r="B839" s="3">
        <v>207</v>
      </c>
      <c r="C839" s="1" t="s">
        <v>1026</v>
      </c>
      <c r="D839" s="2">
        <v>42369</v>
      </c>
      <c r="E839" s="1" t="s">
        <v>1037</v>
      </c>
      <c r="F839" s="2">
        <v>42377</v>
      </c>
      <c r="G839" s="77">
        <v>1039.44</v>
      </c>
      <c r="H839" s="77">
        <v>1039.44</v>
      </c>
      <c r="I839" s="77">
        <v>0</v>
      </c>
      <c r="J839" s="2">
        <v>42431</v>
      </c>
      <c r="K839" s="78">
        <v>30</v>
      </c>
      <c r="L839" s="2">
        <v>42370</v>
      </c>
      <c r="M839" s="2">
        <v>42735</v>
      </c>
      <c r="N839" s="77">
        <v>0</v>
      </c>
      <c r="P839" s="77">
        <v>0</v>
      </c>
      <c r="Q839" s="78">
        <f t="shared" si="104"/>
        <v>54</v>
      </c>
      <c r="R839" s="3" t="str">
        <f t="shared" si="105"/>
        <v>S</v>
      </c>
      <c r="S839" s="77">
        <f t="shared" si="106"/>
        <v>0</v>
      </c>
      <c r="T839" s="78">
        <f t="shared" si="107"/>
        <v>62</v>
      </c>
      <c r="U839" s="77">
        <f t="shared" si="108"/>
        <v>56129.76</v>
      </c>
      <c r="V839" s="77">
        <f t="shared" si="109"/>
        <v>64445.28</v>
      </c>
      <c r="W839" s="78">
        <f t="shared" si="110"/>
        <v>24</v>
      </c>
      <c r="X839" s="77">
        <f t="shared" si="111"/>
        <v>24946.56</v>
      </c>
      <c r="AH839" s="2"/>
      <c r="AQ839" s="2"/>
      <c r="AS839" s="2"/>
      <c r="AT839" s="2"/>
    </row>
    <row r="840" spans="1:46" ht="12.75">
      <c r="A840" s="3">
        <v>2016</v>
      </c>
      <c r="B840" s="3">
        <v>4389</v>
      </c>
      <c r="C840" s="1" t="s">
        <v>1026</v>
      </c>
      <c r="D840" s="2">
        <v>42460</v>
      </c>
      <c r="E840" s="1" t="s">
        <v>1038</v>
      </c>
      <c r="F840" s="2">
        <v>42464</v>
      </c>
      <c r="G840" s="77">
        <v>1039.44</v>
      </c>
      <c r="H840" s="77">
        <v>0</v>
      </c>
      <c r="I840" s="77">
        <v>1039.44</v>
      </c>
      <c r="J840" s="2">
        <v>1</v>
      </c>
      <c r="K840" s="78">
        <v>30</v>
      </c>
      <c r="L840" s="2">
        <v>42370</v>
      </c>
      <c r="M840" s="2">
        <v>42735</v>
      </c>
      <c r="N840" s="77">
        <v>0</v>
      </c>
      <c r="P840" s="77">
        <v>0</v>
      </c>
      <c r="Q840" s="78">
        <f t="shared" si="104"/>
        <v>0</v>
      </c>
      <c r="R840" s="3" t="str">
        <f t="shared" si="105"/>
        <v>N</v>
      </c>
      <c r="S840" s="77">
        <f t="shared" si="106"/>
        <v>0</v>
      </c>
      <c r="T840" s="78">
        <f t="shared" si="107"/>
        <v>0</v>
      </c>
      <c r="U840" s="77">
        <f t="shared" si="108"/>
        <v>0</v>
      </c>
      <c r="V840" s="77">
        <f t="shared" si="109"/>
        <v>0</v>
      </c>
      <c r="W840" s="78">
        <f t="shared" si="110"/>
        <v>0</v>
      </c>
      <c r="X840" s="77">
        <f t="shared" si="111"/>
        <v>0</v>
      </c>
      <c r="AH840" s="2"/>
      <c r="AQ840" s="2"/>
      <c r="AS840" s="2"/>
      <c r="AT840" s="2"/>
    </row>
    <row r="841" spans="1:46" ht="12.75">
      <c r="A841" s="3">
        <v>2016</v>
      </c>
      <c r="B841" s="3">
        <v>8644</v>
      </c>
      <c r="C841" s="1" t="s">
        <v>1026</v>
      </c>
      <c r="D841" s="2">
        <v>42551</v>
      </c>
      <c r="E841" s="1" t="s">
        <v>1039</v>
      </c>
      <c r="F841" s="2">
        <v>42555</v>
      </c>
      <c r="G841" s="77">
        <v>1039.44</v>
      </c>
      <c r="H841" s="77">
        <v>1039.44</v>
      </c>
      <c r="I841" s="77">
        <v>0</v>
      </c>
      <c r="J841" s="2">
        <v>42572</v>
      </c>
      <c r="K841" s="78">
        <v>30</v>
      </c>
      <c r="L841" s="2">
        <v>42370</v>
      </c>
      <c r="M841" s="2">
        <v>42735</v>
      </c>
      <c r="N841" s="77">
        <v>0</v>
      </c>
      <c r="P841" s="77">
        <v>0</v>
      </c>
      <c r="Q841" s="78">
        <f t="shared" si="104"/>
        <v>17</v>
      </c>
      <c r="R841" s="3" t="str">
        <f t="shared" si="105"/>
        <v>S</v>
      </c>
      <c r="S841" s="77">
        <f t="shared" si="106"/>
        <v>0</v>
      </c>
      <c r="T841" s="78">
        <f t="shared" si="107"/>
        <v>21</v>
      </c>
      <c r="U841" s="77">
        <f t="shared" si="108"/>
        <v>17670.48</v>
      </c>
      <c r="V841" s="77">
        <f t="shared" si="109"/>
        <v>21828.24</v>
      </c>
      <c r="W841" s="78">
        <f t="shared" si="110"/>
        <v>-13</v>
      </c>
      <c r="X841" s="77">
        <f t="shared" si="111"/>
        <v>-13512.72</v>
      </c>
      <c r="AH841" s="2"/>
      <c r="AQ841" s="2"/>
      <c r="AS841" s="2"/>
      <c r="AT841" s="2"/>
    </row>
    <row r="842" spans="1:46" ht="12.75">
      <c r="A842" s="3">
        <v>2016</v>
      </c>
      <c r="B842" s="3">
        <v>9433</v>
      </c>
      <c r="C842" s="1" t="s">
        <v>1026</v>
      </c>
      <c r="D842" s="2">
        <v>42563</v>
      </c>
      <c r="E842" s="1" t="s">
        <v>1040</v>
      </c>
      <c r="F842" s="2">
        <v>42569</v>
      </c>
      <c r="G842" s="77">
        <v>1039.44</v>
      </c>
      <c r="H842" s="77">
        <v>1039.44</v>
      </c>
      <c r="I842" s="77">
        <v>0</v>
      </c>
      <c r="J842" s="2">
        <v>42572</v>
      </c>
      <c r="K842" s="78">
        <v>30</v>
      </c>
      <c r="L842" s="2">
        <v>42370</v>
      </c>
      <c r="M842" s="2">
        <v>42735</v>
      </c>
      <c r="N842" s="77">
        <v>0</v>
      </c>
      <c r="P842" s="77">
        <v>0</v>
      </c>
      <c r="Q842" s="78">
        <f t="shared" si="104"/>
        <v>3</v>
      </c>
      <c r="R842" s="3" t="str">
        <f t="shared" si="105"/>
        <v>S</v>
      </c>
      <c r="S842" s="77">
        <f t="shared" si="106"/>
        <v>0</v>
      </c>
      <c r="T842" s="78">
        <f t="shared" si="107"/>
        <v>9</v>
      </c>
      <c r="U842" s="77">
        <f t="shared" si="108"/>
        <v>3118.32</v>
      </c>
      <c r="V842" s="77">
        <f t="shared" si="109"/>
        <v>9354.96</v>
      </c>
      <c r="W842" s="78">
        <f t="shared" si="110"/>
        <v>-27</v>
      </c>
      <c r="X842" s="77">
        <f t="shared" si="111"/>
        <v>-28064.88</v>
      </c>
      <c r="AH842" s="2"/>
      <c r="AQ842" s="2"/>
      <c r="AS842" s="2"/>
      <c r="AT842" s="2"/>
    </row>
    <row r="843" spans="1:46" ht="12.75">
      <c r="A843" s="3">
        <v>2016</v>
      </c>
      <c r="B843" s="3">
        <v>13235</v>
      </c>
      <c r="C843" s="1" t="s">
        <v>1026</v>
      </c>
      <c r="D843" s="2">
        <v>42643</v>
      </c>
      <c r="E843" s="1" t="s">
        <v>1041</v>
      </c>
      <c r="F843" s="2">
        <v>42648</v>
      </c>
      <c r="G843" s="77">
        <v>1039.44</v>
      </c>
      <c r="H843" s="77">
        <v>0</v>
      </c>
      <c r="I843" s="77">
        <v>0</v>
      </c>
      <c r="J843" s="2">
        <v>1</v>
      </c>
      <c r="K843" s="78">
        <v>30</v>
      </c>
      <c r="L843" s="2">
        <v>42370</v>
      </c>
      <c r="M843" s="2">
        <v>42735</v>
      </c>
      <c r="N843" s="77">
        <v>0</v>
      </c>
      <c r="P843" s="77">
        <v>0</v>
      </c>
      <c r="Q843" s="78">
        <f t="shared" si="104"/>
        <v>0</v>
      </c>
      <c r="R843" s="3" t="str">
        <f t="shared" si="105"/>
        <v>N</v>
      </c>
      <c r="S843" s="77">
        <f t="shared" si="106"/>
        <v>1039.44</v>
      </c>
      <c r="T843" s="78">
        <f t="shared" si="107"/>
        <v>0</v>
      </c>
      <c r="U843" s="77">
        <f t="shared" si="108"/>
        <v>0</v>
      </c>
      <c r="V843" s="77">
        <f t="shared" si="109"/>
        <v>0</v>
      </c>
      <c r="W843" s="78">
        <f t="shared" si="110"/>
        <v>0</v>
      </c>
      <c r="X843" s="77">
        <f t="shared" si="111"/>
        <v>0</v>
      </c>
      <c r="AH843" s="2"/>
      <c r="AQ843" s="2"/>
      <c r="AS843" s="2"/>
      <c r="AT843" s="2"/>
    </row>
    <row r="844" spans="1:46" ht="12.75">
      <c r="A844" s="3">
        <v>2016</v>
      </c>
      <c r="B844" s="3">
        <v>17667</v>
      </c>
      <c r="C844" s="1" t="s">
        <v>1042</v>
      </c>
      <c r="D844" s="2">
        <v>42348</v>
      </c>
      <c r="E844" s="1" t="s">
        <v>1043</v>
      </c>
      <c r="F844" s="2">
        <v>42352</v>
      </c>
      <c r="G844" s="77">
        <v>4326.36</v>
      </c>
      <c r="H844" s="77">
        <v>4326.36</v>
      </c>
      <c r="I844" s="77">
        <v>0</v>
      </c>
      <c r="J844" s="2">
        <v>42430</v>
      </c>
      <c r="K844" s="78">
        <v>30</v>
      </c>
      <c r="L844" s="2">
        <v>42370</v>
      </c>
      <c r="M844" s="2">
        <v>42735</v>
      </c>
      <c r="N844" s="77">
        <v>0</v>
      </c>
      <c r="P844" s="77">
        <v>0</v>
      </c>
      <c r="Q844" s="78">
        <f t="shared" si="104"/>
        <v>78</v>
      </c>
      <c r="R844" s="3" t="str">
        <f t="shared" si="105"/>
        <v>S</v>
      </c>
      <c r="S844" s="77">
        <f t="shared" si="106"/>
        <v>0</v>
      </c>
      <c r="T844" s="78">
        <f t="shared" si="107"/>
        <v>82</v>
      </c>
      <c r="U844" s="77">
        <f t="shared" si="108"/>
        <v>337456.08</v>
      </c>
      <c r="V844" s="77">
        <f t="shared" si="109"/>
        <v>354761.52</v>
      </c>
      <c r="W844" s="78">
        <f t="shared" si="110"/>
        <v>48</v>
      </c>
      <c r="X844" s="77">
        <f t="shared" si="111"/>
        <v>207665.28</v>
      </c>
      <c r="AH844" s="2"/>
      <c r="AQ844" s="2"/>
      <c r="AS844" s="2"/>
      <c r="AT844" s="2"/>
    </row>
    <row r="845" spans="1:46" ht="12.75">
      <c r="A845" s="3">
        <v>2016</v>
      </c>
      <c r="C845" s="1" t="s">
        <v>1044</v>
      </c>
      <c r="D845" s="2">
        <v>39811</v>
      </c>
      <c r="E845" s="1" t="s">
        <v>1045</v>
      </c>
      <c r="F845" s="2">
        <v>39834</v>
      </c>
      <c r="G845" s="77">
        <v>1980</v>
      </c>
      <c r="H845" s="77">
        <v>0</v>
      </c>
      <c r="I845" s="77">
        <v>0</v>
      </c>
      <c r="J845" s="2">
        <v>1</v>
      </c>
      <c r="K845" s="78">
        <v>30</v>
      </c>
      <c r="L845" s="2">
        <v>42370</v>
      </c>
      <c r="M845" s="2">
        <v>42735</v>
      </c>
      <c r="N845" s="77">
        <v>0</v>
      </c>
      <c r="P845" s="77">
        <v>0</v>
      </c>
      <c r="Q845" s="78">
        <f t="shared" si="104"/>
        <v>0</v>
      </c>
      <c r="R845" s="3" t="str">
        <f t="shared" si="105"/>
        <v>N</v>
      </c>
      <c r="S845" s="77">
        <f t="shared" si="106"/>
        <v>1980</v>
      </c>
      <c r="T845" s="78">
        <f t="shared" si="107"/>
        <v>0</v>
      </c>
      <c r="U845" s="77">
        <f t="shared" si="108"/>
        <v>0</v>
      </c>
      <c r="V845" s="77">
        <f t="shared" si="109"/>
        <v>0</v>
      </c>
      <c r="W845" s="78">
        <f t="shared" si="110"/>
        <v>0</v>
      </c>
      <c r="X845" s="77">
        <f t="shared" si="111"/>
        <v>0</v>
      </c>
      <c r="AH845" s="2"/>
      <c r="AQ845" s="2"/>
      <c r="AS845" s="2"/>
      <c r="AT845" s="2"/>
    </row>
    <row r="846" spans="1:46" ht="12.75">
      <c r="A846" s="3">
        <v>2016</v>
      </c>
      <c r="C846" s="1" t="s">
        <v>1044</v>
      </c>
      <c r="D846" s="2">
        <v>37376</v>
      </c>
      <c r="E846" s="1" t="s">
        <v>1046</v>
      </c>
      <c r="F846" s="2">
        <v>37414</v>
      </c>
      <c r="G846" s="77">
        <v>836.66</v>
      </c>
      <c r="H846" s="77">
        <v>0</v>
      </c>
      <c r="I846" s="77">
        <v>0</v>
      </c>
      <c r="J846" s="2">
        <v>1</v>
      </c>
      <c r="K846" s="78">
        <v>30</v>
      </c>
      <c r="L846" s="2">
        <v>42370</v>
      </c>
      <c r="M846" s="2">
        <v>42735</v>
      </c>
      <c r="N846" s="77">
        <v>0</v>
      </c>
      <c r="P846" s="77">
        <v>0</v>
      </c>
      <c r="Q846" s="78">
        <f t="shared" si="104"/>
        <v>0</v>
      </c>
      <c r="R846" s="3" t="str">
        <f t="shared" si="105"/>
        <v>N</v>
      </c>
      <c r="S846" s="77">
        <f t="shared" si="106"/>
        <v>836.66</v>
      </c>
      <c r="T846" s="78">
        <f t="shared" si="107"/>
        <v>0</v>
      </c>
      <c r="U846" s="77">
        <f t="shared" si="108"/>
        <v>0</v>
      </c>
      <c r="V846" s="77">
        <f t="shared" si="109"/>
        <v>0</v>
      </c>
      <c r="W846" s="78">
        <f t="shared" si="110"/>
        <v>0</v>
      </c>
      <c r="X846" s="77">
        <f t="shared" si="111"/>
        <v>0</v>
      </c>
      <c r="AH846" s="2"/>
      <c r="AQ846" s="2"/>
      <c r="AS846" s="2"/>
      <c r="AT846" s="2"/>
    </row>
    <row r="847" spans="1:46" ht="12.75">
      <c r="A847" s="3">
        <v>2016</v>
      </c>
      <c r="C847" s="1" t="s">
        <v>1047</v>
      </c>
      <c r="D847" s="2">
        <v>40939</v>
      </c>
      <c r="E847" s="1" t="s">
        <v>173</v>
      </c>
      <c r="F847" s="2">
        <v>40941</v>
      </c>
      <c r="G847" s="77">
        <v>85.91</v>
      </c>
      <c r="H847" s="77">
        <v>0</v>
      </c>
      <c r="I847" s="77">
        <v>0</v>
      </c>
      <c r="J847" s="2">
        <v>1</v>
      </c>
      <c r="K847" s="78">
        <v>30</v>
      </c>
      <c r="L847" s="2">
        <v>42370</v>
      </c>
      <c r="M847" s="2">
        <v>42735</v>
      </c>
      <c r="N847" s="77">
        <v>0</v>
      </c>
      <c r="P847" s="77">
        <v>0</v>
      </c>
      <c r="Q847" s="78">
        <f t="shared" si="104"/>
        <v>0</v>
      </c>
      <c r="R847" s="3" t="str">
        <f t="shared" si="105"/>
        <v>N</v>
      </c>
      <c r="S847" s="77">
        <f t="shared" si="106"/>
        <v>85.91</v>
      </c>
      <c r="T847" s="78">
        <f t="shared" si="107"/>
        <v>0</v>
      </c>
      <c r="U847" s="77">
        <f t="shared" si="108"/>
        <v>0</v>
      </c>
      <c r="V847" s="77">
        <f t="shared" si="109"/>
        <v>0</v>
      </c>
      <c r="W847" s="78">
        <f t="shared" si="110"/>
        <v>0</v>
      </c>
      <c r="X847" s="77">
        <f t="shared" si="111"/>
        <v>0</v>
      </c>
      <c r="AH847" s="2"/>
      <c r="AQ847" s="2"/>
      <c r="AS847" s="2"/>
      <c r="AT847" s="2"/>
    </row>
    <row r="848" spans="1:46" ht="12.75">
      <c r="A848" s="3">
        <v>2016</v>
      </c>
      <c r="C848" s="1" t="s">
        <v>1047</v>
      </c>
      <c r="D848" s="2">
        <v>41011</v>
      </c>
      <c r="E848" s="1" t="s">
        <v>1048</v>
      </c>
      <c r="F848" s="2">
        <v>41029</v>
      </c>
      <c r="G848" s="77">
        <v>84.7</v>
      </c>
      <c r="H848" s="77">
        <v>0</v>
      </c>
      <c r="I848" s="77">
        <v>0</v>
      </c>
      <c r="J848" s="2">
        <v>1</v>
      </c>
      <c r="K848" s="78">
        <v>30</v>
      </c>
      <c r="L848" s="2">
        <v>42370</v>
      </c>
      <c r="M848" s="2">
        <v>42735</v>
      </c>
      <c r="N848" s="77">
        <v>0</v>
      </c>
      <c r="P848" s="77">
        <v>0</v>
      </c>
      <c r="Q848" s="78">
        <f t="shared" si="104"/>
        <v>0</v>
      </c>
      <c r="R848" s="3" t="str">
        <f t="shared" si="105"/>
        <v>N</v>
      </c>
      <c r="S848" s="77">
        <f t="shared" si="106"/>
        <v>84.7</v>
      </c>
      <c r="T848" s="78">
        <f t="shared" si="107"/>
        <v>0</v>
      </c>
      <c r="U848" s="77">
        <f t="shared" si="108"/>
        <v>0</v>
      </c>
      <c r="V848" s="77">
        <f t="shared" si="109"/>
        <v>0</v>
      </c>
      <c r="W848" s="78">
        <f t="shared" si="110"/>
        <v>0</v>
      </c>
      <c r="X848" s="77">
        <f t="shared" si="111"/>
        <v>0</v>
      </c>
      <c r="AH848" s="2"/>
      <c r="AQ848" s="2"/>
      <c r="AS848" s="2"/>
      <c r="AT848" s="2"/>
    </row>
    <row r="849" spans="1:46" ht="12.75">
      <c r="A849" s="3">
        <v>2016</v>
      </c>
      <c r="C849" s="1" t="s">
        <v>1049</v>
      </c>
      <c r="D849" s="2">
        <v>39128</v>
      </c>
      <c r="E849" s="1" t="s">
        <v>1050</v>
      </c>
      <c r="F849" s="2">
        <v>39136</v>
      </c>
      <c r="G849" s="77">
        <v>448.46</v>
      </c>
      <c r="H849" s="77">
        <v>0</v>
      </c>
      <c r="I849" s="77">
        <v>0</v>
      </c>
      <c r="J849" s="2">
        <v>1</v>
      </c>
      <c r="K849" s="78">
        <v>30</v>
      </c>
      <c r="L849" s="2">
        <v>42370</v>
      </c>
      <c r="M849" s="2">
        <v>42735</v>
      </c>
      <c r="N849" s="77">
        <v>0</v>
      </c>
      <c r="P849" s="77">
        <v>0</v>
      </c>
      <c r="Q849" s="78">
        <f t="shared" si="104"/>
        <v>0</v>
      </c>
      <c r="R849" s="3" t="str">
        <f t="shared" si="105"/>
        <v>N</v>
      </c>
      <c r="S849" s="77">
        <f t="shared" si="106"/>
        <v>448.46</v>
      </c>
      <c r="T849" s="78">
        <f t="shared" si="107"/>
        <v>0</v>
      </c>
      <c r="U849" s="77">
        <f t="shared" si="108"/>
        <v>0</v>
      </c>
      <c r="V849" s="77">
        <f t="shared" si="109"/>
        <v>0</v>
      </c>
      <c r="W849" s="78">
        <f t="shared" si="110"/>
        <v>0</v>
      </c>
      <c r="X849" s="77">
        <f t="shared" si="111"/>
        <v>0</v>
      </c>
      <c r="AH849" s="2"/>
      <c r="AS849" s="2"/>
      <c r="AT849" s="2"/>
    </row>
    <row r="850" spans="1:46" ht="12.75">
      <c r="A850" s="3">
        <v>2016</v>
      </c>
      <c r="C850" s="1" t="s">
        <v>1051</v>
      </c>
      <c r="D850" s="2">
        <v>38625</v>
      </c>
      <c r="E850" s="1" t="s">
        <v>179</v>
      </c>
      <c r="F850" s="2">
        <v>38658</v>
      </c>
      <c r="G850" s="77">
        <v>0.1</v>
      </c>
      <c r="H850" s="77">
        <v>0</v>
      </c>
      <c r="I850" s="77">
        <v>0</v>
      </c>
      <c r="J850" s="2">
        <v>1</v>
      </c>
      <c r="K850" s="78">
        <v>30</v>
      </c>
      <c r="L850" s="2">
        <v>42370</v>
      </c>
      <c r="M850" s="2">
        <v>42735</v>
      </c>
      <c r="N850" s="77">
        <v>0</v>
      </c>
      <c r="P850" s="77">
        <v>0</v>
      </c>
      <c r="Q850" s="78">
        <f t="shared" si="104"/>
        <v>0</v>
      </c>
      <c r="R850" s="3" t="str">
        <f t="shared" si="105"/>
        <v>N</v>
      </c>
      <c r="S850" s="77">
        <f t="shared" si="106"/>
        <v>0.1</v>
      </c>
      <c r="T850" s="78">
        <f t="shared" si="107"/>
        <v>0</v>
      </c>
      <c r="U850" s="77">
        <f t="shared" si="108"/>
        <v>0</v>
      </c>
      <c r="V850" s="77">
        <f t="shared" si="109"/>
        <v>0</v>
      </c>
      <c r="W850" s="78">
        <f t="shared" si="110"/>
        <v>0</v>
      </c>
      <c r="X850" s="77">
        <f t="shared" si="111"/>
        <v>0</v>
      </c>
      <c r="AH850" s="2"/>
      <c r="AQ850" s="2"/>
      <c r="AS850" s="2"/>
      <c r="AT850" s="2"/>
    </row>
    <row r="851" spans="1:46" ht="12.75">
      <c r="A851" s="3">
        <v>2016</v>
      </c>
      <c r="B851" s="3">
        <v>568</v>
      </c>
      <c r="C851" s="1" t="s">
        <v>1052</v>
      </c>
      <c r="D851" s="2">
        <v>42369</v>
      </c>
      <c r="E851" s="1" t="s">
        <v>1053</v>
      </c>
      <c r="F851" s="2">
        <v>42383</v>
      </c>
      <c r="G851" s="77">
        <v>374.54</v>
      </c>
      <c r="H851" s="77">
        <v>374.54</v>
      </c>
      <c r="I851" s="77">
        <v>0</v>
      </c>
      <c r="J851" s="2">
        <v>42430</v>
      </c>
      <c r="K851" s="78">
        <v>30</v>
      </c>
      <c r="L851" s="2">
        <v>42370</v>
      </c>
      <c r="M851" s="2">
        <v>42735</v>
      </c>
      <c r="N851" s="77">
        <v>0</v>
      </c>
      <c r="P851" s="77">
        <v>0</v>
      </c>
      <c r="Q851" s="78">
        <f t="shared" si="104"/>
        <v>47</v>
      </c>
      <c r="R851" s="3" t="str">
        <f t="shared" si="105"/>
        <v>S</v>
      </c>
      <c r="S851" s="77">
        <f t="shared" si="106"/>
        <v>0</v>
      </c>
      <c r="T851" s="78">
        <f t="shared" si="107"/>
        <v>61</v>
      </c>
      <c r="U851" s="77">
        <f t="shared" si="108"/>
        <v>17603.38</v>
      </c>
      <c r="V851" s="77">
        <f t="shared" si="109"/>
        <v>22846.94</v>
      </c>
      <c r="W851" s="78">
        <f t="shared" si="110"/>
        <v>17</v>
      </c>
      <c r="X851" s="77">
        <f t="shared" si="111"/>
        <v>6367.18</v>
      </c>
      <c r="AH851" s="2"/>
      <c r="AQ851" s="2"/>
      <c r="AS851" s="2"/>
      <c r="AT851" s="2"/>
    </row>
    <row r="852" spans="1:46" ht="12.75">
      <c r="A852" s="3">
        <v>2016</v>
      </c>
      <c r="B852" s="3">
        <v>4722</v>
      </c>
      <c r="C852" s="1" t="s">
        <v>1054</v>
      </c>
      <c r="D852" s="2">
        <v>42468</v>
      </c>
      <c r="E852" s="1" t="s">
        <v>1055</v>
      </c>
      <c r="F852" s="2">
        <v>42471</v>
      </c>
      <c r="G852" s="77">
        <v>142.74</v>
      </c>
      <c r="H852" s="77">
        <v>0</v>
      </c>
      <c r="I852" s="77">
        <v>0</v>
      </c>
      <c r="J852" s="2">
        <v>1</v>
      </c>
      <c r="K852" s="78">
        <v>30</v>
      </c>
      <c r="L852" s="2">
        <v>42370</v>
      </c>
      <c r="M852" s="2">
        <v>42735</v>
      </c>
      <c r="N852" s="77">
        <v>0</v>
      </c>
      <c r="P852" s="77">
        <v>0</v>
      </c>
      <c r="Q852" s="78">
        <f t="shared" si="104"/>
        <v>0</v>
      </c>
      <c r="R852" s="3" t="str">
        <f t="shared" si="105"/>
        <v>N</v>
      </c>
      <c r="S852" s="77">
        <f t="shared" si="106"/>
        <v>142.74</v>
      </c>
      <c r="T852" s="78">
        <f t="shared" si="107"/>
        <v>0</v>
      </c>
      <c r="U852" s="77">
        <f t="shared" si="108"/>
        <v>0</v>
      </c>
      <c r="V852" s="77">
        <f t="shared" si="109"/>
        <v>0</v>
      </c>
      <c r="W852" s="78">
        <f t="shared" si="110"/>
        <v>0</v>
      </c>
      <c r="X852" s="77">
        <f t="shared" si="111"/>
        <v>0</v>
      </c>
      <c r="AH852" s="2"/>
      <c r="AQ852" s="2"/>
      <c r="AS852" s="2"/>
      <c r="AT852" s="2"/>
    </row>
    <row r="853" spans="1:46" ht="12.75">
      <c r="A853" s="3">
        <v>2016</v>
      </c>
      <c r="B853" s="3">
        <v>4721</v>
      </c>
      <c r="C853" s="1" t="s">
        <v>1054</v>
      </c>
      <c r="D853" s="2">
        <v>42468</v>
      </c>
      <c r="E853" s="1" t="s">
        <v>1056</v>
      </c>
      <c r="F853" s="2">
        <v>42471</v>
      </c>
      <c r="G853" s="77">
        <v>91.61</v>
      </c>
      <c r="H853" s="77">
        <v>0</v>
      </c>
      <c r="I853" s="77">
        <v>0</v>
      </c>
      <c r="J853" s="2">
        <v>1</v>
      </c>
      <c r="K853" s="78">
        <v>30</v>
      </c>
      <c r="L853" s="2">
        <v>42370</v>
      </c>
      <c r="M853" s="2">
        <v>42735</v>
      </c>
      <c r="N853" s="77">
        <v>0</v>
      </c>
      <c r="P853" s="77">
        <v>0</v>
      </c>
      <c r="Q853" s="78">
        <f t="shared" si="104"/>
        <v>0</v>
      </c>
      <c r="R853" s="3" t="str">
        <f t="shared" si="105"/>
        <v>N</v>
      </c>
      <c r="S853" s="77">
        <f t="shared" si="106"/>
        <v>91.61</v>
      </c>
      <c r="T853" s="78">
        <f t="shared" si="107"/>
        <v>0</v>
      </c>
      <c r="U853" s="77">
        <f t="shared" si="108"/>
        <v>0</v>
      </c>
      <c r="V853" s="77">
        <f t="shared" si="109"/>
        <v>0</v>
      </c>
      <c r="W853" s="78">
        <f t="shared" si="110"/>
        <v>0</v>
      </c>
      <c r="X853" s="77">
        <f t="shared" si="111"/>
        <v>0</v>
      </c>
      <c r="AH853" s="2"/>
      <c r="AQ853" s="2"/>
      <c r="AS853" s="2"/>
      <c r="AT853" s="2"/>
    </row>
    <row r="854" spans="1:46" ht="12.75">
      <c r="A854" s="3">
        <v>2016</v>
      </c>
      <c r="B854" s="3">
        <v>6070</v>
      </c>
      <c r="C854" s="1" t="s">
        <v>1054</v>
      </c>
      <c r="D854" s="2">
        <v>42499</v>
      </c>
      <c r="E854" s="1" t="s">
        <v>1057</v>
      </c>
      <c r="F854" s="2">
        <v>42500</v>
      </c>
      <c r="G854" s="77">
        <v>244.02</v>
      </c>
      <c r="H854" s="77">
        <v>0</v>
      </c>
      <c r="I854" s="77">
        <v>0</v>
      </c>
      <c r="J854" s="2">
        <v>1</v>
      </c>
      <c r="K854" s="78">
        <v>30</v>
      </c>
      <c r="L854" s="2">
        <v>42370</v>
      </c>
      <c r="M854" s="2">
        <v>42735</v>
      </c>
      <c r="N854" s="77">
        <v>0</v>
      </c>
      <c r="P854" s="77">
        <v>0</v>
      </c>
      <c r="Q854" s="78">
        <f t="shared" si="104"/>
        <v>0</v>
      </c>
      <c r="R854" s="3" t="str">
        <f t="shared" si="105"/>
        <v>N</v>
      </c>
      <c r="S854" s="77">
        <f t="shared" si="106"/>
        <v>244.02</v>
      </c>
      <c r="T854" s="78">
        <f t="shared" si="107"/>
        <v>0</v>
      </c>
      <c r="U854" s="77">
        <f t="shared" si="108"/>
        <v>0</v>
      </c>
      <c r="V854" s="77">
        <f t="shared" si="109"/>
        <v>0</v>
      </c>
      <c r="W854" s="78">
        <f t="shared" si="110"/>
        <v>0</v>
      </c>
      <c r="X854" s="77">
        <f t="shared" si="111"/>
        <v>0</v>
      </c>
      <c r="AH854" s="2"/>
      <c r="AQ854" s="2"/>
      <c r="AS854" s="2"/>
      <c r="AT854" s="2"/>
    </row>
    <row r="855" spans="1:46" ht="12.75">
      <c r="A855" s="3">
        <v>2016</v>
      </c>
      <c r="B855" s="3">
        <v>7626</v>
      </c>
      <c r="C855" s="1" t="s">
        <v>1054</v>
      </c>
      <c r="D855" s="2">
        <v>42531</v>
      </c>
      <c r="E855" s="1" t="s">
        <v>1058</v>
      </c>
      <c r="F855" s="2">
        <v>42534</v>
      </c>
      <c r="G855" s="77">
        <v>1680.06</v>
      </c>
      <c r="H855" s="77">
        <v>0</v>
      </c>
      <c r="I855" s="77">
        <v>0</v>
      </c>
      <c r="J855" s="2">
        <v>1</v>
      </c>
      <c r="K855" s="78">
        <v>30</v>
      </c>
      <c r="L855" s="2">
        <v>42370</v>
      </c>
      <c r="M855" s="2">
        <v>42735</v>
      </c>
      <c r="N855" s="77">
        <v>0</v>
      </c>
      <c r="P855" s="77">
        <v>0</v>
      </c>
      <c r="Q855" s="78">
        <f t="shared" si="104"/>
        <v>0</v>
      </c>
      <c r="R855" s="3" t="str">
        <f t="shared" si="105"/>
        <v>N</v>
      </c>
      <c r="S855" s="77">
        <f t="shared" si="106"/>
        <v>1680.06</v>
      </c>
      <c r="T855" s="78">
        <f t="shared" si="107"/>
        <v>0</v>
      </c>
      <c r="U855" s="77">
        <f t="shared" si="108"/>
        <v>0</v>
      </c>
      <c r="V855" s="77">
        <f t="shared" si="109"/>
        <v>0</v>
      </c>
      <c r="W855" s="78">
        <f t="shared" si="110"/>
        <v>0</v>
      </c>
      <c r="X855" s="77">
        <f t="shared" si="111"/>
        <v>0</v>
      </c>
      <c r="AH855" s="2"/>
      <c r="AQ855" s="2"/>
      <c r="AS855" s="2"/>
      <c r="AT855" s="2"/>
    </row>
    <row r="856" spans="1:46" ht="12.75">
      <c r="A856" s="3">
        <v>2016</v>
      </c>
      <c r="B856" s="3">
        <v>8993</v>
      </c>
      <c r="C856" s="1" t="s">
        <v>1054</v>
      </c>
      <c r="D856" s="2">
        <v>42559</v>
      </c>
      <c r="E856" s="1" t="s">
        <v>1059</v>
      </c>
      <c r="F856" s="2">
        <v>42562</v>
      </c>
      <c r="G856" s="77">
        <v>124.05</v>
      </c>
      <c r="H856" s="77">
        <v>0</v>
      </c>
      <c r="I856" s="77">
        <v>0</v>
      </c>
      <c r="J856" s="2">
        <v>1</v>
      </c>
      <c r="K856" s="78">
        <v>30</v>
      </c>
      <c r="L856" s="2">
        <v>42370</v>
      </c>
      <c r="M856" s="2">
        <v>42735</v>
      </c>
      <c r="N856" s="77">
        <v>0</v>
      </c>
      <c r="P856" s="77">
        <v>0</v>
      </c>
      <c r="Q856" s="78">
        <f t="shared" si="104"/>
        <v>0</v>
      </c>
      <c r="R856" s="3" t="str">
        <f t="shared" si="105"/>
        <v>N</v>
      </c>
      <c r="S856" s="77">
        <f t="shared" si="106"/>
        <v>124.05</v>
      </c>
      <c r="T856" s="78">
        <f t="shared" si="107"/>
        <v>0</v>
      </c>
      <c r="U856" s="77">
        <f t="shared" si="108"/>
        <v>0</v>
      </c>
      <c r="V856" s="77">
        <f t="shared" si="109"/>
        <v>0</v>
      </c>
      <c r="W856" s="78">
        <f t="shared" si="110"/>
        <v>0</v>
      </c>
      <c r="X856" s="77">
        <f t="shared" si="111"/>
        <v>0</v>
      </c>
      <c r="AH856" s="2"/>
      <c r="AQ856" s="2"/>
      <c r="AS856" s="2"/>
      <c r="AT856" s="2"/>
    </row>
    <row r="857" spans="1:46" ht="12.75">
      <c r="A857" s="3">
        <v>2016</v>
      </c>
      <c r="B857" s="3">
        <v>11153</v>
      </c>
      <c r="C857" s="1" t="s">
        <v>1054</v>
      </c>
      <c r="D857" s="2">
        <v>42607</v>
      </c>
      <c r="E857" s="1" t="s">
        <v>1060</v>
      </c>
      <c r="F857" s="2">
        <v>42607</v>
      </c>
      <c r="G857" s="77">
        <v>159.95</v>
      </c>
      <c r="H857" s="77">
        <v>0</v>
      </c>
      <c r="I857" s="77">
        <v>0</v>
      </c>
      <c r="J857" s="2">
        <v>1</v>
      </c>
      <c r="K857" s="78">
        <v>30</v>
      </c>
      <c r="L857" s="2">
        <v>42370</v>
      </c>
      <c r="M857" s="2">
        <v>42735</v>
      </c>
      <c r="N857" s="77">
        <v>0</v>
      </c>
      <c r="P857" s="77">
        <v>0</v>
      </c>
      <c r="Q857" s="78">
        <f t="shared" si="104"/>
        <v>0</v>
      </c>
      <c r="R857" s="3" t="str">
        <f t="shared" si="105"/>
        <v>N</v>
      </c>
      <c r="S857" s="77">
        <f t="shared" si="106"/>
        <v>159.95</v>
      </c>
      <c r="T857" s="78">
        <f t="shared" si="107"/>
        <v>0</v>
      </c>
      <c r="U857" s="77">
        <f t="shared" si="108"/>
        <v>0</v>
      </c>
      <c r="V857" s="77">
        <f t="shared" si="109"/>
        <v>0</v>
      </c>
      <c r="W857" s="78">
        <f t="shared" si="110"/>
        <v>0</v>
      </c>
      <c r="X857" s="77">
        <f t="shared" si="111"/>
        <v>0</v>
      </c>
      <c r="AH857" s="2"/>
      <c r="AQ857" s="2"/>
      <c r="AS857" s="2"/>
      <c r="AT857" s="2"/>
    </row>
    <row r="858" spans="1:46" ht="12.75">
      <c r="A858" s="3">
        <v>2016</v>
      </c>
      <c r="B858" s="3">
        <v>11970</v>
      </c>
      <c r="C858" s="1" t="s">
        <v>1054</v>
      </c>
      <c r="D858" s="2">
        <v>42622</v>
      </c>
      <c r="E858" s="1" t="s">
        <v>1061</v>
      </c>
      <c r="F858" s="2">
        <v>42625</v>
      </c>
      <c r="G858" s="77">
        <v>21.84</v>
      </c>
      <c r="H858" s="77">
        <v>0</v>
      </c>
      <c r="I858" s="77">
        <v>0</v>
      </c>
      <c r="J858" s="2">
        <v>1</v>
      </c>
      <c r="K858" s="78">
        <v>30</v>
      </c>
      <c r="L858" s="2">
        <v>42370</v>
      </c>
      <c r="M858" s="2">
        <v>42735</v>
      </c>
      <c r="N858" s="77">
        <v>0</v>
      </c>
      <c r="P858" s="77">
        <v>0</v>
      </c>
      <c r="Q858" s="78">
        <f t="shared" si="104"/>
        <v>0</v>
      </c>
      <c r="R858" s="3" t="str">
        <f t="shared" si="105"/>
        <v>N</v>
      </c>
      <c r="S858" s="77">
        <f t="shared" si="106"/>
        <v>21.84</v>
      </c>
      <c r="T858" s="78">
        <f t="shared" si="107"/>
        <v>0</v>
      </c>
      <c r="U858" s="77">
        <f t="shared" si="108"/>
        <v>0</v>
      </c>
      <c r="V858" s="77">
        <f t="shared" si="109"/>
        <v>0</v>
      </c>
      <c r="W858" s="78">
        <f t="shared" si="110"/>
        <v>0</v>
      </c>
      <c r="X858" s="77">
        <f t="shared" si="111"/>
        <v>0</v>
      </c>
      <c r="AH858" s="2"/>
      <c r="AQ858" s="2"/>
      <c r="AS858" s="2"/>
      <c r="AT858" s="2"/>
    </row>
    <row r="859" spans="1:46" ht="12.75">
      <c r="A859" s="3">
        <v>2016</v>
      </c>
      <c r="B859" s="3">
        <v>12072</v>
      </c>
      <c r="C859" s="1" t="s">
        <v>1054</v>
      </c>
      <c r="D859" s="2">
        <v>42625</v>
      </c>
      <c r="E859" s="1" t="s">
        <v>1062</v>
      </c>
      <c r="F859" s="2">
        <v>42626</v>
      </c>
      <c r="G859" s="77">
        <v>127.44</v>
      </c>
      <c r="H859" s="77">
        <v>0</v>
      </c>
      <c r="I859" s="77">
        <v>0</v>
      </c>
      <c r="J859" s="2">
        <v>1</v>
      </c>
      <c r="K859" s="78">
        <v>30</v>
      </c>
      <c r="L859" s="2">
        <v>42370</v>
      </c>
      <c r="M859" s="2">
        <v>42735</v>
      </c>
      <c r="N859" s="77">
        <v>0</v>
      </c>
      <c r="P859" s="77">
        <v>0</v>
      </c>
      <c r="Q859" s="78">
        <f t="shared" si="104"/>
        <v>0</v>
      </c>
      <c r="R859" s="3" t="str">
        <f t="shared" si="105"/>
        <v>N</v>
      </c>
      <c r="S859" s="77">
        <f t="shared" si="106"/>
        <v>127.44</v>
      </c>
      <c r="T859" s="78">
        <f t="shared" si="107"/>
        <v>0</v>
      </c>
      <c r="U859" s="77">
        <f t="shared" si="108"/>
        <v>0</v>
      </c>
      <c r="V859" s="77">
        <f t="shared" si="109"/>
        <v>0</v>
      </c>
      <c r="W859" s="78">
        <f t="shared" si="110"/>
        <v>0</v>
      </c>
      <c r="X859" s="77">
        <f t="shared" si="111"/>
        <v>0</v>
      </c>
      <c r="AH859" s="2"/>
      <c r="AQ859" s="2"/>
      <c r="AS859" s="2"/>
      <c r="AT859" s="2"/>
    </row>
    <row r="860" spans="1:46" ht="12.75">
      <c r="A860" s="3">
        <v>2016</v>
      </c>
      <c r="B860" s="3">
        <v>4720</v>
      </c>
      <c r="C860" s="1" t="s">
        <v>1054</v>
      </c>
      <c r="D860" s="2">
        <v>42468</v>
      </c>
      <c r="E860" s="1" t="s">
        <v>1063</v>
      </c>
      <c r="F860" s="2">
        <v>42471</v>
      </c>
      <c r="G860" s="77">
        <v>84.4</v>
      </c>
      <c r="H860" s="77">
        <v>0</v>
      </c>
      <c r="I860" s="77">
        <v>0</v>
      </c>
      <c r="J860" s="2">
        <v>1</v>
      </c>
      <c r="K860" s="78">
        <v>30</v>
      </c>
      <c r="L860" s="2">
        <v>42370</v>
      </c>
      <c r="M860" s="2">
        <v>42735</v>
      </c>
      <c r="N860" s="77">
        <v>0</v>
      </c>
      <c r="P860" s="77">
        <v>0</v>
      </c>
      <c r="Q860" s="78">
        <f t="shared" si="104"/>
        <v>0</v>
      </c>
      <c r="R860" s="3" t="str">
        <f t="shared" si="105"/>
        <v>N</v>
      </c>
      <c r="S860" s="77">
        <f t="shared" si="106"/>
        <v>84.4</v>
      </c>
      <c r="T860" s="78">
        <f t="shared" si="107"/>
        <v>0</v>
      </c>
      <c r="U860" s="77">
        <f t="shared" si="108"/>
        <v>0</v>
      </c>
      <c r="V860" s="77">
        <f t="shared" si="109"/>
        <v>0</v>
      </c>
      <c r="W860" s="78">
        <f t="shared" si="110"/>
        <v>0</v>
      </c>
      <c r="X860" s="77">
        <f t="shared" si="111"/>
        <v>0</v>
      </c>
      <c r="AH860" s="2"/>
      <c r="AQ860" s="2"/>
      <c r="AS860" s="2"/>
      <c r="AT860" s="2"/>
    </row>
    <row r="861" spans="1:46" ht="12.75">
      <c r="A861" s="3">
        <v>2016</v>
      </c>
      <c r="B861" s="3">
        <v>4718</v>
      </c>
      <c r="C861" s="1" t="s">
        <v>1054</v>
      </c>
      <c r="D861" s="2">
        <v>42468</v>
      </c>
      <c r="E861" s="1" t="s">
        <v>1064</v>
      </c>
      <c r="F861" s="2">
        <v>42471</v>
      </c>
      <c r="G861" s="77">
        <v>332.2</v>
      </c>
      <c r="H861" s="77">
        <v>0</v>
      </c>
      <c r="I861" s="77">
        <v>0</v>
      </c>
      <c r="J861" s="2">
        <v>1</v>
      </c>
      <c r="K861" s="78">
        <v>30</v>
      </c>
      <c r="L861" s="2">
        <v>42370</v>
      </c>
      <c r="M861" s="2">
        <v>42735</v>
      </c>
      <c r="N861" s="77">
        <v>0</v>
      </c>
      <c r="P861" s="77">
        <v>0</v>
      </c>
      <c r="Q861" s="78">
        <f t="shared" si="104"/>
        <v>0</v>
      </c>
      <c r="R861" s="3" t="str">
        <f t="shared" si="105"/>
        <v>N</v>
      </c>
      <c r="S861" s="77">
        <f t="shared" si="106"/>
        <v>332.2</v>
      </c>
      <c r="T861" s="78">
        <f t="shared" si="107"/>
        <v>0</v>
      </c>
      <c r="U861" s="77">
        <f t="shared" si="108"/>
        <v>0</v>
      </c>
      <c r="V861" s="77">
        <f t="shared" si="109"/>
        <v>0</v>
      </c>
      <c r="W861" s="78">
        <f t="shared" si="110"/>
        <v>0</v>
      </c>
      <c r="X861" s="77">
        <f t="shared" si="111"/>
        <v>0</v>
      </c>
      <c r="AH861" s="2"/>
      <c r="AQ861" s="2"/>
      <c r="AS861" s="2"/>
      <c r="AT861" s="2"/>
    </row>
    <row r="862" spans="1:46" ht="12.75">
      <c r="A862" s="3">
        <v>2016</v>
      </c>
      <c r="B862" s="3">
        <v>6069</v>
      </c>
      <c r="C862" s="1" t="s">
        <v>1054</v>
      </c>
      <c r="D862" s="2">
        <v>42499</v>
      </c>
      <c r="E862" s="1" t="s">
        <v>1065</v>
      </c>
      <c r="F862" s="2">
        <v>42500</v>
      </c>
      <c r="G862" s="77">
        <v>271</v>
      </c>
      <c r="H862" s="77">
        <v>0</v>
      </c>
      <c r="I862" s="77">
        <v>0</v>
      </c>
      <c r="J862" s="2">
        <v>1</v>
      </c>
      <c r="K862" s="78">
        <v>30</v>
      </c>
      <c r="L862" s="2">
        <v>42370</v>
      </c>
      <c r="M862" s="2">
        <v>42735</v>
      </c>
      <c r="N862" s="77">
        <v>0</v>
      </c>
      <c r="P862" s="77">
        <v>0</v>
      </c>
      <c r="Q862" s="78">
        <f t="shared" si="104"/>
        <v>0</v>
      </c>
      <c r="R862" s="3" t="str">
        <f t="shared" si="105"/>
        <v>N</v>
      </c>
      <c r="S862" s="77">
        <f t="shared" si="106"/>
        <v>271</v>
      </c>
      <c r="T862" s="78">
        <f t="shared" si="107"/>
        <v>0</v>
      </c>
      <c r="U862" s="77">
        <f t="shared" si="108"/>
        <v>0</v>
      </c>
      <c r="V862" s="77">
        <f t="shared" si="109"/>
        <v>0</v>
      </c>
      <c r="W862" s="78">
        <f t="shared" si="110"/>
        <v>0</v>
      </c>
      <c r="X862" s="77">
        <f t="shared" si="111"/>
        <v>0</v>
      </c>
      <c r="AH862" s="2"/>
      <c r="AQ862" s="2"/>
      <c r="AS862" s="2"/>
      <c r="AT862" s="2"/>
    </row>
    <row r="863" spans="1:46" ht="12.75">
      <c r="A863" s="3">
        <v>2016</v>
      </c>
      <c r="B863" s="3">
        <v>7627</v>
      </c>
      <c r="C863" s="1" t="s">
        <v>1054</v>
      </c>
      <c r="D863" s="2">
        <v>42531</v>
      </c>
      <c r="E863" s="1" t="s">
        <v>1066</v>
      </c>
      <c r="F863" s="2">
        <v>42534</v>
      </c>
      <c r="G863" s="77">
        <v>306.5</v>
      </c>
      <c r="H863" s="77">
        <v>0</v>
      </c>
      <c r="I863" s="77">
        <v>0</v>
      </c>
      <c r="J863" s="2">
        <v>1</v>
      </c>
      <c r="K863" s="78">
        <v>30</v>
      </c>
      <c r="L863" s="2">
        <v>42370</v>
      </c>
      <c r="M863" s="2">
        <v>42735</v>
      </c>
      <c r="N863" s="77">
        <v>0</v>
      </c>
      <c r="P863" s="77">
        <v>0</v>
      </c>
      <c r="Q863" s="78">
        <f t="shared" si="104"/>
        <v>0</v>
      </c>
      <c r="R863" s="3" t="str">
        <f t="shared" si="105"/>
        <v>N</v>
      </c>
      <c r="S863" s="77">
        <f t="shared" si="106"/>
        <v>306.5</v>
      </c>
      <c r="T863" s="78">
        <f t="shared" si="107"/>
        <v>0</v>
      </c>
      <c r="U863" s="77">
        <f t="shared" si="108"/>
        <v>0</v>
      </c>
      <c r="V863" s="77">
        <f t="shared" si="109"/>
        <v>0</v>
      </c>
      <c r="W863" s="78">
        <f t="shared" si="110"/>
        <v>0</v>
      </c>
      <c r="X863" s="77">
        <f t="shared" si="111"/>
        <v>0</v>
      </c>
      <c r="AH863" s="2"/>
      <c r="AQ863" s="2"/>
      <c r="AS863" s="2"/>
      <c r="AT863" s="2"/>
    </row>
    <row r="864" spans="1:46" ht="12.75">
      <c r="A864" s="3">
        <v>2016</v>
      </c>
      <c r="B864" s="3">
        <v>8990</v>
      </c>
      <c r="C864" s="1" t="s">
        <v>1054</v>
      </c>
      <c r="D864" s="2">
        <v>42559</v>
      </c>
      <c r="E864" s="1" t="s">
        <v>1067</v>
      </c>
      <c r="F864" s="2">
        <v>42562</v>
      </c>
      <c r="G864" s="77">
        <v>188.3</v>
      </c>
      <c r="H864" s="77">
        <v>0</v>
      </c>
      <c r="I864" s="77">
        <v>0</v>
      </c>
      <c r="J864" s="2">
        <v>1</v>
      </c>
      <c r="K864" s="78">
        <v>30</v>
      </c>
      <c r="L864" s="2">
        <v>42370</v>
      </c>
      <c r="M864" s="2">
        <v>42735</v>
      </c>
      <c r="N864" s="77">
        <v>0</v>
      </c>
      <c r="P864" s="77">
        <v>0</v>
      </c>
      <c r="Q864" s="78">
        <f t="shared" si="104"/>
        <v>0</v>
      </c>
      <c r="R864" s="3" t="str">
        <f t="shared" si="105"/>
        <v>N</v>
      </c>
      <c r="S864" s="77">
        <f t="shared" si="106"/>
        <v>188.3</v>
      </c>
      <c r="T864" s="78">
        <f t="shared" si="107"/>
        <v>0</v>
      </c>
      <c r="U864" s="77">
        <f t="shared" si="108"/>
        <v>0</v>
      </c>
      <c r="V864" s="77">
        <f t="shared" si="109"/>
        <v>0</v>
      </c>
      <c r="W864" s="78">
        <f t="shared" si="110"/>
        <v>0</v>
      </c>
      <c r="X864" s="77">
        <f t="shared" si="111"/>
        <v>0</v>
      </c>
      <c r="AH864" s="2"/>
      <c r="AQ864" s="2"/>
      <c r="AS864" s="2"/>
      <c r="AT864" s="2"/>
    </row>
    <row r="865" spans="1:46" ht="12.75">
      <c r="A865" s="3">
        <v>2016</v>
      </c>
      <c r="B865" s="3">
        <v>11154</v>
      </c>
      <c r="C865" s="1" t="s">
        <v>1054</v>
      </c>
      <c r="D865" s="2">
        <v>42607</v>
      </c>
      <c r="E865" s="1" t="s">
        <v>1068</v>
      </c>
      <c r="F865" s="2">
        <v>42607</v>
      </c>
      <c r="G865" s="77">
        <v>769</v>
      </c>
      <c r="H865" s="77">
        <v>0</v>
      </c>
      <c r="I865" s="77">
        <v>0</v>
      </c>
      <c r="J865" s="2">
        <v>1</v>
      </c>
      <c r="K865" s="78">
        <v>30</v>
      </c>
      <c r="L865" s="2">
        <v>42370</v>
      </c>
      <c r="M865" s="2">
        <v>42735</v>
      </c>
      <c r="N865" s="77">
        <v>0</v>
      </c>
      <c r="P865" s="77">
        <v>0</v>
      </c>
      <c r="Q865" s="78">
        <f t="shared" si="104"/>
        <v>0</v>
      </c>
      <c r="R865" s="3" t="str">
        <f t="shared" si="105"/>
        <v>N</v>
      </c>
      <c r="S865" s="77">
        <f t="shared" si="106"/>
        <v>769</v>
      </c>
      <c r="T865" s="78">
        <f t="shared" si="107"/>
        <v>0</v>
      </c>
      <c r="U865" s="77">
        <f t="shared" si="108"/>
        <v>0</v>
      </c>
      <c r="V865" s="77">
        <f t="shared" si="109"/>
        <v>0</v>
      </c>
      <c r="W865" s="78">
        <f t="shared" si="110"/>
        <v>0</v>
      </c>
      <c r="X865" s="77">
        <f t="shared" si="111"/>
        <v>0</v>
      </c>
      <c r="AH865" s="2"/>
      <c r="AQ865" s="2"/>
      <c r="AS865" s="2"/>
      <c r="AT865" s="2"/>
    </row>
    <row r="866" spans="1:46" ht="12.75">
      <c r="A866" s="3">
        <v>2016</v>
      </c>
      <c r="B866" s="3">
        <v>11971</v>
      </c>
      <c r="C866" s="1" t="s">
        <v>1054</v>
      </c>
      <c r="D866" s="2">
        <v>42622</v>
      </c>
      <c r="E866" s="1" t="s">
        <v>1069</v>
      </c>
      <c r="F866" s="2">
        <v>42625</v>
      </c>
      <c r="G866" s="77">
        <v>97.3</v>
      </c>
      <c r="H866" s="77">
        <v>0</v>
      </c>
      <c r="I866" s="77">
        <v>0</v>
      </c>
      <c r="J866" s="2">
        <v>1</v>
      </c>
      <c r="K866" s="78">
        <v>30</v>
      </c>
      <c r="L866" s="2">
        <v>42370</v>
      </c>
      <c r="M866" s="2">
        <v>42735</v>
      </c>
      <c r="N866" s="77">
        <v>0</v>
      </c>
      <c r="P866" s="77">
        <v>0</v>
      </c>
      <c r="Q866" s="78">
        <f t="shared" si="104"/>
        <v>0</v>
      </c>
      <c r="R866" s="3" t="str">
        <f t="shared" si="105"/>
        <v>N</v>
      </c>
      <c r="S866" s="77">
        <f t="shared" si="106"/>
        <v>97.3</v>
      </c>
      <c r="T866" s="78">
        <f t="shared" si="107"/>
        <v>0</v>
      </c>
      <c r="U866" s="77">
        <f t="shared" si="108"/>
        <v>0</v>
      </c>
      <c r="V866" s="77">
        <f t="shared" si="109"/>
        <v>0</v>
      </c>
      <c r="W866" s="78">
        <f t="shared" si="110"/>
        <v>0</v>
      </c>
      <c r="X866" s="77">
        <f t="shared" si="111"/>
        <v>0</v>
      </c>
      <c r="AH866" s="2"/>
      <c r="AQ866" s="2"/>
      <c r="AS866" s="2"/>
      <c r="AT866" s="2"/>
    </row>
    <row r="867" spans="1:46" ht="12.75">
      <c r="A867" s="3">
        <v>2016</v>
      </c>
      <c r="B867" s="3">
        <v>12073</v>
      </c>
      <c r="C867" s="1" t="s">
        <v>1054</v>
      </c>
      <c r="D867" s="2">
        <v>42625</v>
      </c>
      <c r="E867" s="1" t="s">
        <v>1070</v>
      </c>
      <c r="F867" s="2">
        <v>42626</v>
      </c>
      <c r="G867" s="77">
        <v>141.2</v>
      </c>
      <c r="H867" s="77">
        <v>0</v>
      </c>
      <c r="I867" s="77">
        <v>0</v>
      </c>
      <c r="J867" s="2">
        <v>1</v>
      </c>
      <c r="K867" s="78">
        <v>30</v>
      </c>
      <c r="L867" s="2">
        <v>42370</v>
      </c>
      <c r="M867" s="2">
        <v>42735</v>
      </c>
      <c r="N867" s="77">
        <v>0</v>
      </c>
      <c r="P867" s="77">
        <v>0</v>
      </c>
      <c r="Q867" s="78">
        <f t="shared" si="104"/>
        <v>0</v>
      </c>
      <c r="R867" s="3" t="str">
        <f t="shared" si="105"/>
        <v>N</v>
      </c>
      <c r="S867" s="77">
        <f t="shared" si="106"/>
        <v>141.2</v>
      </c>
      <c r="T867" s="78">
        <f t="shared" si="107"/>
        <v>0</v>
      </c>
      <c r="U867" s="77">
        <f t="shared" si="108"/>
        <v>0</v>
      </c>
      <c r="V867" s="77">
        <f t="shared" si="109"/>
        <v>0</v>
      </c>
      <c r="W867" s="78">
        <f t="shared" si="110"/>
        <v>0</v>
      </c>
      <c r="X867" s="77">
        <f t="shared" si="111"/>
        <v>0</v>
      </c>
      <c r="AH867" s="2"/>
      <c r="AQ867" s="2"/>
      <c r="AS867" s="2"/>
      <c r="AT867" s="2"/>
    </row>
    <row r="868" spans="1:46" ht="12.75">
      <c r="A868" s="3">
        <v>2016</v>
      </c>
      <c r="B868" s="3">
        <v>17</v>
      </c>
      <c r="C868" s="1" t="s">
        <v>1071</v>
      </c>
      <c r="D868" s="2">
        <v>42369</v>
      </c>
      <c r="E868" s="1" t="s">
        <v>1072</v>
      </c>
      <c r="F868" s="2">
        <v>42373</v>
      </c>
      <c r="G868" s="77">
        <v>2678.94</v>
      </c>
      <c r="H868" s="77">
        <v>2678.94</v>
      </c>
      <c r="I868" s="77">
        <v>0</v>
      </c>
      <c r="J868" s="2">
        <v>42430</v>
      </c>
      <c r="K868" s="78">
        <v>30</v>
      </c>
      <c r="L868" s="2">
        <v>42370</v>
      </c>
      <c r="M868" s="2">
        <v>42735</v>
      </c>
      <c r="N868" s="77">
        <v>0</v>
      </c>
      <c r="P868" s="77">
        <v>0</v>
      </c>
      <c r="Q868" s="78">
        <f t="shared" si="104"/>
        <v>57</v>
      </c>
      <c r="R868" s="3" t="str">
        <f t="shared" si="105"/>
        <v>S</v>
      </c>
      <c r="S868" s="77">
        <f t="shared" si="106"/>
        <v>0</v>
      </c>
      <c r="T868" s="78">
        <f t="shared" si="107"/>
        <v>61</v>
      </c>
      <c r="U868" s="77">
        <f t="shared" si="108"/>
        <v>152699.58</v>
      </c>
      <c r="V868" s="77">
        <f t="shared" si="109"/>
        <v>163415.34</v>
      </c>
      <c r="W868" s="78">
        <f t="shared" si="110"/>
        <v>27</v>
      </c>
      <c r="X868" s="77">
        <f t="shared" si="111"/>
        <v>72331.38</v>
      </c>
      <c r="AH868" s="2"/>
      <c r="AQ868" s="2"/>
      <c r="AS868" s="2"/>
      <c r="AT868" s="2"/>
    </row>
    <row r="869" spans="1:46" ht="12.75">
      <c r="A869" s="3">
        <v>2016</v>
      </c>
      <c r="B869" s="3">
        <v>8784</v>
      </c>
      <c r="C869" s="1" t="s">
        <v>1073</v>
      </c>
      <c r="D869" s="2">
        <v>42555</v>
      </c>
      <c r="E869" s="1" t="s">
        <v>1074</v>
      </c>
      <c r="F869" s="2">
        <v>42557</v>
      </c>
      <c r="G869" s="77">
        <v>634.4</v>
      </c>
      <c r="H869" s="77">
        <v>634.4</v>
      </c>
      <c r="I869" s="77">
        <v>0</v>
      </c>
      <c r="J869" s="2">
        <v>42593</v>
      </c>
      <c r="K869" s="78">
        <v>30</v>
      </c>
      <c r="L869" s="2">
        <v>42370</v>
      </c>
      <c r="M869" s="2">
        <v>42735</v>
      </c>
      <c r="N869" s="77">
        <v>0</v>
      </c>
      <c r="P869" s="77">
        <v>0</v>
      </c>
      <c r="Q869" s="78">
        <f t="shared" si="104"/>
        <v>36</v>
      </c>
      <c r="R869" s="3" t="str">
        <f t="shared" si="105"/>
        <v>S</v>
      </c>
      <c r="S869" s="77">
        <f t="shared" si="106"/>
        <v>0</v>
      </c>
      <c r="T869" s="78">
        <f t="shared" si="107"/>
        <v>38</v>
      </c>
      <c r="U869" s="77">
        <f t="shared" si="108"/>
        <v>22838.4</v>
      </c>
      <c r="V869" s="77">
        <f t="shared" si="109"/>
        <v>24107.2</v>
      </c>
      <c r="W869" s="78">
        <f t="shared" si="110"/>
        <v>6</v>
      </c>
      <c r="X869" s="77">
        <f t="shared" si="111"/>
        <v>3806.4</v>
      </c>
      <c r="AH869" s="2"/>
      <c r="AQ869" s="2"/>
      <c r="AS869" s="2"/>
      <c r="AT869" s="2"/>
    </row>
    <row r="870" spans="1:46" ht="12.75">
      <c r="A870" s="3">
        <v>2016</v>
      </c>
      <c r="B870" s="3">
        <v>15085</v>
      </c>
      <c r="C870" s="1" t="s">
        <v>1075</v>
      </c>
      <c r="D870" s="2">
        <v>42297</v>
      </c>
      <c r="E870" s="1" t="s">
        <v>1076</v>
      </c>
      <c r="F870" s="2">
        <v>42299</v>
      </c>
      <c r="G870" s="77">
        <v>732</v>
      </c>
      <c r="H870" s="77">
        <v>732</v>
      </c>
      <c r="I870" s="77">
        <v>0</v>
      </c>
      <c r="J870" s="2">
        <v>42426</v>
      </c>
      <c r="K870" s="78">
        <v>30</v>
      </c>
      <c r="L870" s="2">
        <v>42370</v>
      </c>
      <c r="M870" s="2">
        <v>42735</v>
      </c>
      <c r="N870" s="77">
        <v>0</v>
      </c>
      <c r="P870" s="77">
        <v>0</v>
      </c>
      <c r="Q870" s="78">
        <f t="shared" si="104"/>
        <v>127</v>
      </c>
      <c r="R870" s="3" t="str">
        <f t="shared" si="105"/>
        <v>S</v>
      </c>
      <c r="S870" s="77">
        <f t="shared" si="106"/>
        <v>0</v>
      </c>
      <c r="T870" s="78">
        <f t="shared" si="107"/>
        <v>129</v>
      </c>
      <c r="U870" s="77">
        <f t="shared" si="108"/>
        <v>92964</v>
      </c>
      <c r="V870" s="77">
        <f t="shared" si="109"/>
        <v>94428</v>
      </c>
      <c r="W870" s="78">
        <f t="shared" si="110"/>
        <v>97</v>
      </c>
      <c r="X870" s="77">
        <f t="shared" si="111"/>
        <v>71004</v>
      </c>
      <c r="AH870" s="2"/>
      <c r="AQ870" s="2"/>
      <c r="AS870" s="2"/>
      <c r="AT870" s="2"/>
    </row>
    <row r="871" spans="1:46" ht="12.75">
      <c r="A871" s="3">
        <v>2016</v>
      </c>
      <c r="B871" s="3">
        <v>15525</v>
      </c>
      <c r="C871" s="1" t="s">
        <v>1075</v>
      </c>
      <c r="D871" s="2">
        <v>42304</v>
      </c>
      <c r="E871" s="1" t="s">
        <v>1077</v>
      </c>
      <c r="F871" s="2">
        <v>42310</v>
      </c>
      <c r="G871" s="77">
        <v>97.6</v>
      </c>
      <c r="H871" s="77">
        <v>97.6</v>
      </c>
      <c r="I871" s="77">
        <v>0</v>
      </c>
      <c r="J871" s="2">
        <v>42426</v>
      </c>
      <c r="K871" s="78">
        <v>30</v>
      </c>
      <c r="L871" s="2">
        <v>42370</v>
      </c>
      <c r="M871" s="2">
        <v>42735</v>
      </c>
      <c r="N871" s="77">
        <v>0</v>
      </c>
      <c r="P871" s="77">
        <v>0</v>
      </c>
      <c r="Q871" s="78">
        <f t="shared" si="104"/>
        <v>116</v>
      </c>
      <c r="R871" s="3" t="str">
        <f t="shared" si="105"/>
        <v>S</v>
      </c>
      <c r="S871" s="77">
        <f t="shared" si="106"/>
        <v>0</v>
      </c>
      <c r="T871" s="78">
        <f t="shared" si="107"/>
        <v>122</v>
      </c>
      <c r="U871" s="77">
        <f t="shared" si="108"/>
        <v>11321.6</v>
      </c>
      <c r="V871" s="77">
        <f t="shared" si="109"/>
        <v>11907.2</v>
      </c>
      <c r="W871" s="78">
        <f t="shared" si="110"/>
        <v>86</v>
      </c>
      <c r="X871" s="77">
        <f t="shared" si="111"/>
        <v>8393.6</v>
      </c>
      <c r="AH871" s="2"/>
      <c r="AQ871" s="2"/>
      <c r="AS871" s="2"/>
      <c r="AT871" s="2"/>
    </row>
    <row r="872" spans="1:46" ht="12.75">
      <c r="A872" s="3">
        <v>2016</v>
      </c>
      <c r="B872" s="3">
        <v>15526</v>
      </c>
      <c r="C872" s="1" t="s">
        <v>1075</v>
      </c>
      <c r="D872" s="2">
        <v>42304</v>
      </c>
      <c r="E872" s="1" t="s">
        <v>1078</v>
      </c>
      <c r="F872" s="2">
        <v>42310</v>
      </c>
      <c r="G872" s="77">
        <v>378.2</v>
      </c>
      <c r="H872" s="77">
        <v>378.2</v>
      </c>
      <c r="I872" s="77">
        <v>0</v>
      </c>
      <c r="J872" s="2">
        <v>42426</v>
      </c>
      <c r="K872" s="78">
        <v>30</v>
      </c>
      <c r="L872" s="2">
        <v>42370</v>
      </c>
      <c r="M872" s="2">
        <v>42735</v>
      </c>
      <c r="N872" s="77">
        <v>0</v>
      </c>
      <c r="P872" s="77">
        <v>0</v>
      </c>
      <c r="Q872" s="78">
        <f t="shared" si="104"/>
        <v>116</v>
      </c>
      <c r="R872" s="3" t="str">
        <f t="shared" si="105"/>
        <v>S</v>
      </c>
      <c r="S872" s="77">
        <f t="shared" si="106"/>
        <v>0</v>
      </c>
      <c r="T872" s="78">
        <f t="shared" si="107"/>
        <v>122</v>
      </c>
      <c r="U872" s="77">
        <f t="shared" si="108"/>
        <v>43871.2</v>
      </c>
      <c r="V872" s="77">
        <f t="shared" si="109"/>
        <v>46140.4</v>
      </c>
      <c r="W872" s="78">
        <f t="shared" si="110"/>
        <v>86</v>
      </c>
      <c r="X872" s="77">
        <f t="shared" si="111"/>
        <v>32525.2</v>
      </c>
      <c r="AH872" s="2"/>
      <c r="AQ872" s="2"/>
      <c r="AS872" s="2"/>
      <c r="AT872" s="2"/>
    </row>
    <row r="873" spans="1:46" ht="12.75">
      <c r="A873" s="3">
        <v>2016</v>
      </c>
      <c r="B873" s="3">
        <v>11725</v>
      </c>
      <c r="C873" s="1" t="s">
        <v>1075</v>
      </c>
      <c r="D873" s="2">
        <v>42613</v>
      </c>
      <c r="E873" s="1" t="s">
        <v>1079</v>
      </c>
      <c r="F873" s="2">
        <v>42619</v>
      </c>
      <c r="G873" s="77">
        <v>683.2</v>
      </c>
      <c r="H873" s="77">
        <v>683.2</v>
      </c>
      <c r="I873" s="77">
        <v>0</v>
      </c>
      <c r="J873" s="2">
        <v>42628</v>
      </c>
      <c r="K873" s="78">
        <v>30</v>
      </c>
      <c r="L873" s="2">
        <v>42370</v>
      </c>
      <c r="M873" s="2">
        <v>42735</v>
      </c>
      <c r="N873" s="77">
        <v>0</v>
      </c>
      <c r="P873" s="77">
        <v>0</v>
      </c>
      <c r="Q873" s="78">
        <f t="shared" si="104"/>
        <v>9</v>
      </c>
      <c r="R873" s="3" t="str">
        <f t="shared" si="105"/>
        <v>S</v>
      </c>
      <c r="S873" s="77">
        <f t="shared" si="106"/>
        <v>0</v>
      </c>
      <c r="T873" s="78">
        <f t="shared" si="107"/>
        <v>15</v>
      </c>
      <c r="U873" s="77">
        <f t="shared" si="108"/>
        <v>6148.8</v>
      </c>
      <c r="V873" s="77">
        <f t="shared" si="109"/>
        <v>10248</v>
      </c>
      <c r="W873" s="78">
        <f t="shared" si="110"/>
        <v>-21</v>
      </c>
      <c r="X873" s="77">
        <f t="shared" si="111"/>
        <v>-14347.2</v>
      </c>
      <c r="AH873" s="2"/>
      <c r="AQ873" s="2"/>
      <c r="AS873" s="2"/>
      <c r="AT873" s="2"/>
    </row>
    <row r="874" spans="1:46" ht="12.75">
      <c r="A874" s="3">
        <v>2016</v>
      </c>
      <c r="C874" s="1" t="s">
        <v>1080</v>
      </c>
      <c r="D874" s="2">
        <v>37623</v>
      </c>
      <c r="E874" s="1" t="s">
        <v>1081</v>
      </c>
      <c r="F874" s="2">
        <v>37671</v>
      </c>
      <c r="G874" s="77">
        <v>0.01</v>
      </c>
      <c r="H874" s="77">
        <v>0</v>
      </c>
      <c r="I874" s="77">
        <v>0</v>
      </c>
      <c r="J874" s="2">
        <v>1</v>
      </c>
      <c r="K874" s="78">
        <v>30</v>
      </c>
      <c r="L874" s="2">
        <v>42370</v>
      </c>
      <c r="M874" s="2">
        <v>42735</v>
      </c>
      <c r="N874" s="77">
        <v>0</v>
      </c>
      <c r="P874" s="77">
        <v>0</v>
      </c>
      <c r="Q874" s="78">
        <f t="shared" si="104"/>
        <v>0</v>
      </c>
      <c r="R874" s="3" t="str">
        <f t="shared" si="105"/>
        <v>N</v>
      </c>
      <c r="S874" s="77">
        <f t="shared" si="106"/>
        <v>0.01</v>
      </c>
      <c r="T874" s="78">
        <f t="shared" si="107"/>
        <v>0</v>
      </c>
      <c r="U874" s="77">
        <f t="shared" si="108"/>
        <v>0</v>
      </c>
      <c r="V874" s="77">
        <f t="shared" si="109"/>
        <v>0</v>
      </c>
      <c r="W874" s="78">
        <f t="shared" si="110"/>
        <v>0</v>
      </c>
      <c r="X874" s="77">
        <f t="shared" si="111"/>
        <v>0</v>
      </c>
      <c r="AH874" s="2"/>
      <c r="AQ874" s="2"/>
      <c r="AS874" s="2"/>
      <c r="AT874" s="2"/>
    </row>
    <row r="875" spans="1:46" ht="12.75">
      <c r="A875" s="3">
        <v>2016</v>
      </c>
      <c r="C875" s="1" t="s">
        <v>1082</v>
      </c>
      <c r="D875" s="2">
        <v>40738</v>
      </c>
      <c r="E875" s="1" t="s">
        <v>1083</v>
      </c>
      <c r="F875" s="2">
        <v>40746</v>
      </c>
      <c r="G875" s="77">
        <v>30</v>
      </c>
      <c r="H875" s="77">
        <v>0</v>
      </c>
      <c r="I875" s="77">
        <v>0</v>
      </c>
      <c r="J875" s="2">
        <v>1</v>
      </c>
      <c r="K875" s="78">
        <v>30</v>
      </c>
      <c r="L875" s="2">
        <v>42370</v>
      </c>
      <c r="M875" s="2">
        <v>42735</v>
      </c>
      <c r="N875" s="77">
        <v>0</v>
      </c>
      <c r="P875" s="77">
        <v>0</v>
      </c>
      <c r="Q875" s="78">
        <f t="shared" si="104"/>
        <v>0</v>
      </c>
      <c r="R875" s="3" t="str">
        <f t="shared" si="105"/>
        <v>N</v>
      </c>
      <c r="S875" s="77">
        <f t="shared" si="106"/>
        <v>30</v>
      </c>
      <c r="T875" s="78">
        <f t="shared" si="107"/>
        <v>0</v>
      </c>
      <c r="U875" s="77">
        <f t="shared" si="108"/>
        <v>0</v>
      </c>
      <c r="V875" s="77">
        <f t="shared" si="109"/>
        <v>0</v>
      </c>
      <c r="W875" s="78">
        <f t="shared" si="110"/>
        <v>0</v>
      </c>
      <c r="X875" s="77">
        <f t="shared" si="111"/>
        <v>0</v>
      </c>
      <c r="AH875" s="2"/>
      <c r="AQ875" s="2"/>
      <c r="AS875" s="2"/>
      <c r="AT875" s="2"/>
    </row>
    <row r="876" spans="1:46" ht="12.75">
      <c r="A876" s="3">
        <v>2016</v>
      </c>
      <c r="C876" s="1" t="s">
        <v>1084</v>
      </c>
      <c r="D876" s="2">
        <v>40651</v>
      </c>
      <c r="E876" s="1" t="s">
        <v>1085</v>
      </c>
      <c r="F876" s="2">
        <v>40666</v>
      </c>
      <c r="G876" s="77">
        <v>1248</v>
      </c>
      <c r="H876" s="77">
        <v>0</v>
      </c>
      <c r="I876" s="77">
        <v>0</v>
      </c>
      <c r="J876" s="2">
        <v>1</v>
      </c>
      <c r="K876" s="78">
        <v>30</v>
      </c>
      <c r="L876" s="2">
        <v>42370</v>
      </c>
      <c r="M876" s="2">
        <v>42735</v>
      </c>
      <c r="N876" s="77">
        <v>0</v>
      </c>
      <c r="P876" s="77">
        <v>0</v>
      </c>
      <c r="Q876" s="78">
        <f t="shared" si="104"/>
        <v>0</v>
      </c>
      <c r="R876" s="3" t="str">
        <f t="shared" si="105"/>
        <v>N</v>
      </c>
      <c r="S876" s="77">
        <f t="shared" si="106"/>
        <v>1248</v>
      </c>
      <c r="T876" s="78">
        <f t="shared" si="107"/>
        <v>0</v>
      </c>
      <c r="U876" s="77">
        <f t="shared" si="108"/>
        <v>0</v>
      </c>
      <c r="V876" s="77">
        <f t="shared" si="109"/>
        <v>0</v>
      </c>
      <c r="W876" s="78">
        <f t="shared" si="110"/>
        <v>0</v>
      </c>
      <c r="X876" s="77">
        <f t="shared" si="111"/>
        <v>0</v>
      </c>
      <c r="AH876" s="2"/>
      <c r="AQ876" s="2"/>
      <c r="AS876" s="2"/>
      <c r="AT876" s="2"/>
    </row>
    <row r="877" spans="1:46" ht="12.75">
      <c r="A877" s="3">
        <v>2016</v>
      </c>
      <c r="B877" s="3">
        <v>12359</v>
      </c>
      <c r="C877" s="1" t="s">
        <v>1086</v>
      </c>
      <c r="D877" s="2">
        <v>42632</v>
      </c>
      <c r="E877" s="1" t="s">
        <v>1087</v>
      </c>
      <c r="F877" s="2">
        <v>42632</v>
      </c>
      <c r="G877" s="77">
        <v>420.9</v>
      </c>
      <c r="H877" s="77">
        <v>420.9</v>
      </c>
      <c r="I877" s="77">
        <v>0</v>
      </c>
      <c r="J877" s="2">
        <v>42643</v>
      </c>
      <c r="K877" s="78">
        <v>30</v>
      </c>
      <c r="L877" s="2">
        <v>42370</v>
      </c>
      <c r="M877" s="2">
        <v>42735</v>
      </c>
      <c r="N877" s="77">
        <v>0</v>
      </c>
      <c r="P877" s="77">
        <v>0</v>
      </c>
      <c r="Q877" s="78">
        <f t="shared" si="104"/>
        <v>11</v>
      </c>
      <c r="R877" s="3" t="str">
        <f t="shared" si="105"/>
        <v>S</v>
      </c>
      <c r="S877" s="77">
        <f t="shared" si="106"/>
        <v>0</v>
      </c>
      <c r="T877" s="78">
        <f t="shared" si="107"/>
        <v>11</v>
      </c>
      <c r="U877" s="77">
        <f t="shared" si="108"/>
        <v>4629.9</v>
      </c>
      <c r="V877" s="77">
        <f t="shared" si="109"/>
        <v>4629.9</v>
      </c>
      <c r="W877" s="78">
        <f t="shared" si="110"/>
        <v>-19</v>
      </c>
      <c r="X877" s="77">
        <f t="shared" si="111"/>
        <v>-7997.1</v>
      </c>
      <c r="AH877" s="2"/>
      <c r="AQ877" s="2"/>
      <c r="AS877" s="2"/>
      <c r="AT877" s="2"/>
    </row>
    <row r="878" spans="1:46" ht="12.75">
      <c r="A878" s="3">
        <v>2016</v>
      </c>
      <c r="B878" s="3">
        <v>367</v>
      </c>
      <c r="C878" s="1" t="s">
        <v>1086</v>
      </c>
      <c r="D878" s="2">
        <v>42369</v>
      </c>
      <c r="E878" s="1" t="s">
        <v>1088</v>
      </c>
      <c r="F878" s="2">
        <v>42381</v>
      </c>
      <c r="G878" s="77">
        <v>657.58</v>
      </c>
      <c r="H878" s="77">
        <v>657.58</v>
      </c>
      <c r="I878" s="77">
        <v>0</v>
      </c>
      <c r="J878" s="2">
        <v>42431</v>
      </c>
      <c r="K878" s="78">
        <v>30</v>
      </c>
      <c r="L878" s="2">
        <v>42370</v>
      </c>
      <c r="M878" s="2">
        <v>42735</v>
      </c>
      <c r="N878" s="77">
        <v>0</v>
      </c>
      <c r="P878" s="77">
        <v>0</v>
      </c>
      <c r="Q878" s="78">
        <f t="shared" si="104"/>
        <v>50</v>
      </c>
      <c r="R878" s="3" t="str">
        <f t="shared" si="105"/>
        <v>S</v>
      </c>
      <c r="S878" s="77">
        <f t="shared" si="106"/>
        <v>0</v>
      </c>
      <c r="T878" s="78">
        <f t="shared" si="107"/>
        <v>62</v>
      </c>
      <c r="U878" s="77">
        <f t="shared" si="108"/>
        <v>32879</v>
      </c>
      <c r="V878" s="77">
        <f t="shared" si="109"/>
        <v>40769.96</v>
      </c>
      <c r="W878" s="78">
        <f t="shared" si="110"/>
        <v>20</v>
      </c>
      <c r="X878" s="77">
        <f t="shared" si="111"/>
        <v>13151.6</v>
      </c>
      <c r="AH878" s="2"/>
      <c r="AQ878" s="2"/>
      <c r="AS878" s="2"/>
      <c r="AT878" s="2"/>
    </row>
    <row r="879" spans="1:46" ht="12.75">
      <c r="A879" s="3">
        <v>2016</v>
      </c>
      <c r="B879" s="3">
        <v>18137</v>
      </c>
      <c r="C879" s="1" t="s">
        <v>1089</v>
      </c>
      <c r="D879" s="2">
        <v>42356</v>
      </c>
      <c r="E879" s="1" t="s">
        <v>1090</v>
      </c>
      <c r="F879" s="2">
        <v>42360</v>
      </c>
      <c r="G879" s="77">
        <v>685.64</v>
      </c>
      <c r="H879" s="77">
        <v>685.64</v>
      </c>
      <c r="I879" s="77">
        <v>0</v>
      </c>
      <c r="J879" s="2">
        <v>42446</v>
      </c>
      <c r="K879" s="78">
        <v>30</v>
      </c>
      <c r="L879" s="2">
        <v>42370</v>
      </c>
      <c r="M879" s="2">
        <v>42735</v>
      </c>
      <c r="N879" s="77">
        <v>0</v>
      </c>
      <c r="P879" s="77">
        <v>0</v>
      </c>
      <c r="Q879" s="78">
        <f t="shared" si="104"/>
        <v>86</v>
      </c>
      <c r="R879" s="3" t="str">
        <f t="shared" si="105"/>
        <v>S</v>
      </c>
      <c r="S879" s="77">
        <f t="shared" si="106"/>
        <v>0</v>
      </c>
      <c r="T879" s="78">
        <f t="shared" si="107"/>
        <v>90</v>
      </c>
      <c r="U879" s="77">
        <f t="shared" si="108"/>
        <v>58965.04</v>
      </c>
      <c r="V879" s="77">
        <f t="shared" si="109"/>
        <v>61707.6</v>
      </c>
      <c r="W879" s="78">
        <f t="shared" si="110"/>
        <v>56</v>
      </c>
      <c r="X879" s="77">
        <f t="shared" si="111"/>
        <v>38395.84</v>
      </c>
      <c r="AH879" s="2"/>
      <c r="AQ879" s="2"/>
      <c r="AS879" s="2"/>
      <c r="AT879" s="2"/>
    </row>
    <row r="880" spans="1:46" ht="12.75">
      <c r="A880" s="3">
        <v>2016</v>
      </c>
      <c r="B880" s="3">
        <v>18385</v>
      </c>
      <c r="C880" s="1" t="s">
        <v>1089</v>
      </c>
      <c r="D880" s="2">
        <v>42361</v>
      </c>
      <c r="E880" s="1" t="s">
        <v>1091</v>
      </c>
      <c r="F880" s="2">
        <v>42367</v>
      </c>
      <c r="G880" s="77">
        <v>714.92</v>
      </c>
      <c r="H880" s="77">
        <v>714.92</v>
      </c>
      <c r="I880" s="77">
        <v>0</v>
      </c>
      <c r="J880" s="2">
        <v>42438</v>
      </c>
      <c r="K880" s="78">
        <v>30</v>
      </c>
      <c r="L880" s="2">
        <v>42370</v>
      </c>
      <c r="M880" s="2">
        <v>42735</v>
      </c>
      <c r="N880" s="77">
        <v>0</v>
      </c>
      <c r="P880" s="77">
        <v>0</v>
      </c>
      <c r="Q880" s="78">
        <f t="shared" si="104"/>
        <v>71</v>
      </c>
      <c r="R880" s="3" t="str">
        <f t="shared" si="105"/>
        <v>S</v>
      </c>
      <c r="S880" s="77">
        <f t="shared" si="106"/>
        <v>0</v>
      </c>
      <c r="T880" s="78">
        <f t="shared" si="107"/>
        <v>77</v>
      </c>
      <c r="U880" s="77">
        <f t="shared" si="108"/>
        <v>50759.32</v>
      </c>
      <c r="V880" s="77">
        <f t="shared" si="109"/>
        <v>55048.84</v>
      </c>
      <c r="W880" s="78">
        <f t="shared" si="110"/>
        <v>41</v>
      </c>
      <c r="X880" s="77">
        <f t="shared" si="111"/>
        <v>29311.72</v>
      </c>
      <c r="AH880" s="2"/>
      <c r="AQ880" s="2"/>
      <c r="AS880" s="2"/>
      <c r="AT880" s="2"/>
    </row>
    <row r="881" spans="1:46" ht="12.75">
      <c r="A881" s="3">
        <v>2016</v>
      </c>
      <c r="B881" s="3">
        <v>8883</v>
      </c>
      <c r="C881" s="1" t="s">
        <v>1089</v>
      </c>
      <c r="D881" s="2">
        <v>42551</v>
      </c>
      <c r="E881" s="1" t="s">
        <v>1092</v>
      </c>
      <c r="F881" s="2">
        <v>42558</v>
      </c>
      <c r="G881" s="77">
        <v>980.45</v>
      </c>
      <c r="H881" s="77">
        <v>980.45</v>
      </c>
      <c r="I881" s="77">
        <v>0</v>
      </c>
      <c r="J881" s="2">
        <v>42572</v>
      </c>
      <c r="K881" s="78">
        <v>30</v>
      </c>
      <c r="L881" s="2">
        <v>42370</v>
      </c>
      <c r="M881" s="2">
        <v>42735</v>
      </c>
      <c r="N881" s="77">
        <v>0</v>
      </c>
      <c r="P881" s="77">
        <v>0</v>
      </c>
      <c r="Q881" s="78">
        <f t="shared" si="104"/>
        <v>14</v>
      </c>
      <c r="R881" s="3" t="str">
        <f t="shared" si="105"/>
        <v>S</v>
      </c>
      <c r="S881" s="77">
        <f t="shared" si="106"/>
        <v>0</v>
      </c>
      <c r="T881" s="78">
        <f t="shared" si="107"/>
        <v>21</v>
      </c>
      <c r="U881" s="77">
        <f t="shared" si="108"/>
        <v>13726.3</v>
      </c>
      <c r="V881" s="77">
        <f t="shared" si="109"/>
        <v>20589.45</v>
      </c>
      <c r="W881" s="78">
        <f t="shared" si="110"/>
        <v>-16</v>
      </c>
      <c r="X881" s="77">
        <f t="shared" si="111"/>
        <v>-15687.2</v>
      </c>
      <c r="AH881" s="2"/>
      <c r="AQ881" s="2"/>
      <c r="AS881" s="2"/>
      <c r="AT881" s="2"/>
    </row>
    <row r="882" spans="1:46" ht="12.75">
      <c r="A882" s="3">
        <v>2016</v>
      </c>
      <c r="B882" s="3">
        <v>666</v>
      </c>
      <c r="C882" s="1" t="s">
        <v>1093</v>
      </c>
      <c r="D882" s="2">
        <v>41654</v>
      </c>
      <c r="E882" s="1" t="s">
        <v>1094</v>
      </c>
      <c r="F882" s="2">
        <v>41667</v>
      </c>
      <c r="G882" s="77">
        <v>0.85</v>
      </c>
      <c r="H882" s="77">
        <v>0</v>
      </c>
      <c r="I882" s="77">
        <v>0</v>
      </c>
      <c r="J882" s="2">
        <v>1</v>
      </c>
      <c r="K882" s="78">
        <v>30</v>
      </c>
      <c r="L882" s="2">
        <v>42370</v>
      </c>
      <c r="M882" s="2">
        <v>42735</v>
      </c>
      <c r="N882" s="77">
        <v>0</v>
      </c>
      <c r="P882" s="77">
        <v>0</v>
      </c>
      <c r="Q882" s="78">
        <f t="shared" si="104"/>
        <v>0</v>
      </c>
      <c r="R882" s="3" t="str">
        <f t="shared" si="105"/>
        <v>N</v>
      </c>
      <c r="S882" s="77">
        <f t="shared" si="106"/>
        <v>0.85</v>
      </c>
      <c r="T882" s="78">
        <f t="shared" si="107"/>
        <v>0</v>
      </c>
      <c r="U882" s="77">
        <f t="shared" si="108"/>
        <v>0</v>
      </c>
      <c r="V882" s="77">
        <f t="shared" si="109"/>
        <v>0</v>
      </c>
      <c r="W882" s="78">
        <f t="shared" si="110"/>
        <v>0</v>
      </c>
      <c r="X882" s="77">
        <f t="shared" si="111"/>
        <v>0</v>
      </c>
      <c r="AH882" s="2"/>
      <c r="AQ882" s="2"/>
      <c r="AS882" s="2"/>
      <c r="AT882" s="2"/>
    </row>
    <row r="883" spans="1:46" ht="12.75">
      <c r="A883" s="3">
        <v>2016</v>
      </c>
      <c r="B883" s="3">
        <v>12487</v>
      </c>
      <c r="C883" s="1" t="s">
        <v>1095</v>
      </c>
      <c r="D883" s="2">
        <v>42634</v>
      </c>
      <c r="E883" s="1" t="s">
        <v>1096</v>
      </c>
      <c r="F883" s="2">
        <v>42634</v>
      </c>
      <c r="G883" s="77">
        <v>280.6</v>
      </c>
      <c r="H883" s="77">
        <v>280.6</v>
      </c>
      <c r="I883" s="77">
        <v>0</v>
      </c>
      <c r="J883" s="2">
        <v>42643</v>
      </c>
      <c r="K883" s="78">
        <v>30</v>
      </c>
      <c r="L883" s="2">
        <v>42370</v>
      </c>
      <c r="M883" s="2">
        <v>42735</v>
      </c>
      <c r="N883" s="77">
        <v>0</v>
      </c>
      <c r="P883" s="77">
        <v>0</v>
      </c>
      <c r="Q883" s="78">
        <f t="shared" si="104"/>
        <v>9</v>
      </c>
      <c r="R883" s="3" t="str">
        <f t="shared" si="105"/>
        <v>S</v>
      </c>
      <c r="S883" s="77">
        <f t="shared" si="106"/>
        <v>0</v>
      </c>
      <c r="T883" s="78">
        <f t="shared" si="107"/>
        <v>9</v>
      </c>
      <c r="U883" s="77">
        <f t="shared" si="108"/>
        <v>2525.4</v>
      </c>
      <c r="V883" s="77">
        <f t="shared" si="109"/>
        <v>2525.4</v>
      </c>
      <c r="W883" s="78">
        <f t="shared" si="110"/>
        <v>-21</v>
      </c>
      <c r="X883" s="77">
        <f t="shared" si="111"/>
        <v>-5892.6</v>
      </c>
      <c r="AH883" s="2"/>
      <c r="AQ883" s="2"/>
      <c r="AS883" s="2"/>
      <c r="AT883" s="2"/>
    </row>
    <row r="884" spans="1:46" ht="12.75">
      <c r="A884" s="3">
        <v>2016</v>
      </c>
      <c r="B884" s="3">
        <v>5422</v>
      </c>
      <c r="C884" s="1" t="s">
        <v>1097</v>
      </c>
      <c r="D884" s="2">
        <v>41744</v>
      </c>
      <c r="E884" s="1" t="s">
        <v>1098</v>
      </c>
      <c r="F884" s="2">
        <v>41752</v>
      </c>
      <c r="G884" s="77">
        <v>39.28</v>
      </c>
      <c r="H884" s="77">
        <v>0</v>
      </c>
      <c r="I884" s="77">
        <v>0</v>
      </c>
      <c r="J884" s="2">
        <v>1</v>
      </c>
      <c r="K884" s="78">
        <v>30</v>
      </c>
      <c r="L884" s="2">
        <v>42370</v>
      </c>
      <c r="M884" s="2">
        <v>42735</v>
      </c>
      <c r="N884" s="77">
        <v>0</v>
      </c>
      <c r="P884" s="77">
        <v>0</v>
      </c>
      <c r="Q884" s="78">
        <f t="shared" si="104"/>
        <v>0</v>
      </c>
      <c r="R884" s="3" t="str">
        <f t="shared" si="105"/>
        <v>N</v>
      </c>
      <c r="S884" s="77">
        <f t="shared" si="106"/>
        <v>39.28</v>
      </c>
      <c r="T884" s="78">
        <f t="shared" si="107"/>
        <v>0</v>
      </c>
      <c r="U884" s="77">
        <f t="shared" si="108"/>
        <v>0</v>
      </c>
      <c r="V884" s="77">
        <f t="shared" si="109"/>
        <v>0</v>
      </c>
      <c r="W884" s="78">
        <f t="shared" si="110"/>
        <v>0</v>
      </c>
      <c r="X884" s="77">
        <f t="shared" si="111"/>
        <v>0</v>
      </c>
      <c r="AH884" s="2"/>
      <c r="AQ884" s="2"/>
      <c r="AS884" s="2"/>
      <c r="AT884" s="2"/>
    </row>
    <row r="885" spans="1:46" ht="12.75">
      <c r="A885" s="3">
        <v>2016</v>
      </c>
      <c r="B885" s="3">
        <v>2062</v>
      </c>
      <c r="C885" s="1" t="s">
        <v>1099</v>
      </c>
      <c r="D885" s="2">
        <v>42404</v>
      </c>
      <c r="E885" s="1" t="s">
        <v>1100</v>
      </c>
      <c r="F885" s="2">
        <v>42415</v>
      </c>
      <c r="G885" s="77">
        <v>6344</v>
      </c>
      <c r="H885" s="77">
        <v>6344</v>
      </c>
      <c r="I885" s="77">
        <v>0</v>
      </c>
      <c r="J885" s="2">
        <v>42433</v>
      </c>
      <c r="K885" s="78">
        <v>30</v>
      </c>
      <c r="L885" s="2">
        <v>42370</v>
      </c>
      <c r="M885" s="2">
        <v>42735</v>
      </c>
      <c r="N885" s="77">
        <v>0</v>
      </c>
      <c r="P885" s="77">
        <v>0</v>
      </c>
      <c r="Q885" s="78">
        <f t="shared" si="104"/>
        <v>18</v>
      </c>
      <c r="R885" s="3" t="str">
        <f t="shared" si="105"/>
        <v>S</v>
      </c>
      <c r="S885" s="77">
        <f t="shared" si="106"/>
        <v>0</v>
      </c>
      <c r="T885" s="78">
        <f t="shared" si="107"/>
        <v>29</v>
      </c>
      <c r="U885" s="77">
        <f t="shared" si="108"/>
        <v>114192</v>
      </c>
      <c r="V885" s="77">
        <f t="shared" si="109"/>
        <v>183976</v>
      </c>
      <c r="W885" s="78">
        <f t="shared" si="110"/>
        <v>-12</v>
      </c>
      <c r="X885" s="77">
        <f t="shared" si="111"/>
        <v>-76128</v>
      </c>
      <c r="AH885" s="2"/>
      <c r="AQ885" s="2"/>
      <c r="AS885" s="2"/>
      <c r="AT885" s="2"/>
    </row>
    <row r="886" spans="1:46" ht="12.75">
      <c r="A886" s="3">
        <v>2016</v>
      </c>
      <c r="C886" s="1" t="s">
        <v>1101</v>
      </c>
      <c r="D886" s="2">
        <v>40969</v>
      </c>
      <c r="E886" s="1" t="s">
        <v>1081</v>
      </c>
      <c r="F886" s="2">
        <v>40987</v>
      </c>
      <c r="G886" s="77">
        <v>1872</v>
      </c>
      <c r="H886" s="77">
        <v>0</v>
      </c>
      <c r="I886" s="77">
        <v>0</v>
      </c>
      <c r="J886" s="2">
        <v>1</v>
      </c>
      <c r="K886" s="78">
        <v>30</v>
      </c>
      <c r="L886" s="2">
        <v>42370</v>
      </c>
      <c r="M886" s="2">
        <v>42735</v>
      </c>
      <c r="N886" s="77">
        <v>0</v>
      </c>
      <c r="P886" s="77">
        <v>0</v>
      </c>
      <c r="Q886" s="78">
        <f t="shared" si="104"/>
        <v>0</v>
      </c>
      <c r="R886" s="3" t="str">
        <f t="shared" si="105"/>
        <v>N</v>
      </c>
      <c r="S886" s="77">
        <f t="shared" si="106"/>
        <v>1872</v>
      </c>
      <c r="T886" s="78">
        <f t="shared" si="107"/>
        <v>0</v>
      </c>
      <c r="U886" s="77">
        <f t="shared" si="108"/>
        <v>0</v>
      </c>
      <c r="V886" s="77">
        <f t="shared" si="109"/>
        <v>0</v>
      </c>
      <c r="W886" s="78">
        <f t="shared" si="110"/>
        <v>0</v>
      </c>
      <c r="X886" s="77">
        <f t="shared" si="111"/>
        <v>0</v>
      </c>
      <c r="AH886" s="2"/>
      <c r="AQ886" s="2"/>
      <c r="AS886" s="2"/>
      <c r="AT886" s="2"/>
    </row>
    <row r="887" spans="1:46" ht="12.75">
      <c r="A887" s="3">
        <v>2016</v>
      </c>
      <c r="C887" s="1" t="s">
        <v>1102</v>
      </c>
      <c r="D887" s="2">
        <v>38805</v>
      </c>
      <c r="E887" s="1" t="s">
        <v>1103</v>
      </c>
      <c r="F887" s="2">
        <v>38821</v>
      </c>
      <c r="G887" s="77">
        <v>0.19</v>
      </c>
      <c r="H887" s="77">
        <v>0</v>
      </c>
      <c r="I887" s="77">
        <v>0</v>
      </c>
      <c r="J887" s="2">
        <v>1</v>
      </c>
      <c r="K887" s="78">
        <v>30</v>
      </c>
      <c r="L887" s="2">
        <v>42370</v>
      </c>
      <c r="M887" s="2">
        <v>42735</v>
      </c>
      <c r="N887" s="77">
        <v>0</v>
      </c>
      <c r="P887" s="77">
        <v>0</v>
      </c>
      <c r="Q887" s="78">
        <f t="shared" si="104"/>
        <v>0</v>
      </c>
      <c r="R887" s="3" t="str">
        <f t="shared" si="105"/>
        <v>N</v>
      </c>
      <c r="S887" s="77">
        <f t="shared" si="106"/>
        <v>0.19</v>
      </c>
      <c r="T887" s="78">
        <f t="shared" si="107"/>
        <v>0</v>
      </c>
      <c r="U887" s="77">
        <f t="shared" si="108"/>
        <v>0</v>
      </c>
      <c r="V887" s="77">
        <f t="shared" si="109"/>
        <v>0</v>
      </c>
      <c r="W887" s="78">
        <f t="shared" si="110"/>
        <v>0</v>
      </c>
      <c r="X887" s="77">
        <f t="shared" si="111"/>
        <v>0</v>
      </c>
      <c r="AH887" s="2"/>
      <c r="AQ887" s="2"/>
      <c r="AS887" s="2"/>
      <c r="AT887" s="2"/>
    </row>
    <row r="888" spans="1:46" ht="12.75">
      <c r="A888" s="3">
        <v>2016</v>
      </c>
      <c r="B888" s="3">
        <v>9525</v>
      </c>
      <c r="C888" s="1" t="s">
        <v>1104</v>
      </c>
      <c r="D888" s="2">
        <v>42565</v>
      </c>
      <c r="E888" s="1" t="s">
        <v>1105</v>
      </c>
      <c r="F888" s="2">
        <v>42570</v>
      </c>
      <c r="G888" s="77">
        <v>15221.15</v>
      </c>
      <c r="H888" s="77">
        <v>15221.15</v>
      </c>
      <c r="I888" s="77">
        <v>0</v>
      </c>
      <c r="J888" s="2">
        <v>42650</v>
      </c>
      <c r="K888" s="78">
        <v>30</v>
      </c>
      <c r="L888" s="2">
        <v>42370</v>
      </c>
      <c r="M888" s="2">
        <v>42735</v>
      </c>
      <c r="N888" s="77">
        <v>0</v>
      </c>
      <c r="P888" s="77">
        <v>0</v>
      </c>
      <c r="Q888" s="78">
        <f t="shared" si="104"/>
        <v>80</v>
      </c>
      <c r="R888" s="3" t="str">
        <f t="shared" si="105"/>
        <v>S</v>
      </c>
      <c r="S888" s="77">
        <f t="shared" si="106"/>
        <v>0</v>
      </c>
      <c r="T888" s="78">
        <f t="shared" si="107"/>
        <v>85</v>
      </c>
      <c r="U888" s="77">
        <f t="shared" si="108"/>
        <v>1217692</v>
      </c>
      <c r="V888" s="77">
        <f t="shared" si="109"/>
        <v>1293797.75</v>
      </c>
      <c r="W888" s="78">
        <f t="shared" si="110"/>
        <v>50</v>
      </c>
      <c r="X888" s="77">
        <f t="shared" si="111"/>
        <v>761057.5</v>
      </c>
      <c r="AH888" s="2"/>
      <c r="AQ888" s="2"/>
      <c r="AS888" s="2"/>
      <c r="AT888" s="2"/>
    </row>
    <row r="889" spans="1:46" ht="12.75">
      <c r="A889" s="3">
        <v>2016</v>
      </c>
      <c r="B889" s="3">
        <v>12452</v>
      </c>
      <c r="C889" s="1" t="s">
        <v>1104</v>
      </c>
      <c r="D889" s="2">
        <v>42621</v>
      </c>
      <c r="E889" s="1" t="s">
        <v>1106</v>
      </c>
      <c r="F889" s="2">
        <v>42633</v>
      </c>
      <c r="G889" s="77">
        <v>15221.15</v>
      </c>
      <c r="H889" s="77">
        <v>0</v>
      </c>
      <c r="I889" s="77">
        <v>0</v>
      </c>
      <c r="J889" s="2">
        <v>1</v>
      </c>
      <c r="K889" s="78">
        <v>30</v>
      </c>
      <c r="L889" s="2">
        <v>42370</v>
      </c>
      <c r="M889" s="2">
        <v>42735</v>
      </c>
      <c r="N889" s="77">
        <v>0</v>
      </c>
      <c r="P889" s="77">
        <v>0</v>
      </c>
      <c r="Q889" s="78">
        <f t="shared" si="104"/>
        <v>0</v>
      </c>
      <c r="R889" s="3" t="str">
        <f t="shared" si="105"/>
        <v>N</v>
      </c>
      <c r="S889" s="77">
        <f t="shared" si="106"/>
        <v>15221.15</v>
      </c>
      <c r="T889" s="78">
        <f t="shared" si="107"/>
        <v>0</v>
      </c>
      <c r="U889" s="77">
        <f t="shared" si="108"/>
        <v>0</v>
      </c>
      <c r="V889" s="77">
        <f t="shared" si="109"/>
        <v>0</v>
      </c>
      <c r="W889" s="78">
        <f t="shared" si="110"/>
        <v>0</v>
      </c>
      <c r="X889" s="77">
        <f t="shared" si="111"/>
        <v>0</v>
      </c>
      <c r="AH889" s="2"/>
      <c r="AQ889" s="2"/>
      <c r="AS889" s="2"/>
      <c r="AT889" s="2"/>
    </row>
    <row r="890" spans="1:46" ht="12.75">
      <c r="A890" s="3">
        <v>2016</v>
      </c>
      <c r="B890" s="3">
        <v>1897</v>
      </c>
      <c r="C890" s="1" t="s">
        <v>1107</v>
      </c>
      <c r="D890" s="2">
        <v>42395</v>
      </c>
      <c r="E890" s="1" t="s">
        <v>103</v>
      </c>
      <c r="F890" s="2">
        <v>42410</v>
      </c>
      <c r="G890" s="77">
        <v>5678.14</v>
      </c>
      <c r="H890" s="77">
        <v>5678.14</v>
      </c>
      <c r="I890" s="77">
        <v>0</v>
      </c>
      <c r="J890" s="2">
        <v>42430</v>
      </c>
      <c r="K890" s="78">
        <v>30</v>
      </c>
      <c r="L890" s="2">
        <v>42370</v>
      </c>
      <c r="M890" s="2">
        <v>42735</v>
      </c>
      <c r="N890" s="77">
        <v>0</v>
      </c>
      <c r="P890" s="77">
        <v>0</v>
      </c>
      <c r="Q890" s="78">
        <f t="shared" si="104"/>
        <v>20</v>
      </c>
      <c r="R890" s="3" t="str">
        <f t="shared" si="105"/>
        <v>S</v>
      </c>
      <c r="S890" s="77">
        <f t="shared" si="106"/>
        <v>0</v>
      </c>
      <c r="T890" s="78">
        <f t="shared" si="107"/>
        <v>35</v>
      </c>
      <c r="U890" s="77">
        <f t="shared" si="108"/>
        <v>113562.8</v>
      </c>
      <c r="V890" s="77">
        <f t="shared" si="109"/>
        <v>198734.9</v>
      </c>
      <c r="W890" s="78">
        <f t="shared" si="110"/>
        <v>-10</v>
      </c>
      <c r="X890" s="77">
        <f t="shared" si="111"/>
        <v>-56781.4</v>
      </c>
      <c r="AH890" s="2"/>
      <c r="AQ890" s="2"/>
      <c r="AS890" s="2"/>
      <c r="AT890" s="2"/>
    </row>
    <row r="891" spans="1:46" ht="12.75">
      <c r="A891" s="3">
        <v>2016</v>
      </c>
      <c r="B891" s="3">
        <v>921</v>
      </c>
      <c r="C891" s="1" t="s">
        <v>1107</v>
      </c>
      <c r="D891" s="2">
        <v>42353</v>
      </c>
      <c r="E891" s="1" t="s">
        <v>1108</v>
      </c>
      <c r="F891" s="2">
        <v>42391</v>
      </c>
      <c r="G891" s="77">
        <v>5061.88</v>
      </c>
      <c r="H891" s="77">
        <v>5061.88</v>
      </c>
      <c r="I891" s="77">
        <v>0</v>
      </c>
      <c r="J891" s="2">
        <v>42430</v>
      </c>
      <c r="K891" s="78">
        <v>30</v>
      </c>
      <c r="L891" s="2">
        <v>42370</v>
      </c>
      <c r="M891" s="2">
        <v>42735</v>
      </c>
      <c r="N891" s="77">
        <v>0</v>
      </c>
      <c r="P891" s="77">
        <v>0</v>
      </c>
      <c r="Q891" s="78">
        <f t="shared" si="104"/>
        <v>39</v>
      </c>
      <c r="R891" s="3" t="str">
        <f t="shared" si="105"/>
        <v>S</v>
      </c>
      <c r="S891" s="77">
        <f t="shared" si="106"/>
        <v>0</v>
      </c>
      <c r="T891" s="78">
        <f t="shared" si="107"/>
        <v>77</v>
      </c>
      <c r="U891" s="77">
        <f t="shared" si="108"/>
        <v>197413.32</v>
      </c>
      <c r="V891" s="77">
        <f t="shared" si="109"/>
        <v>389764.76</v>
      </c>
      <c r="W891" s="78">
        <f t="shared" si="110"/>
        <v>9</v>
      </c>
      <c r="X891" s="77">
        <f t="shared" si="111"/>
        <v>45556.92</v>
      </c>
      <c r="AH891" s="2"/>
      <c r="AQ891" s="2"/>
      <c r="AS891" s="2"/>
      <c r="AT891" s="2"/>
    </row>
    <row r="892" spans="1:46" ht="12.75">
      <c r="A892" s="3">
        <v>2016</v>
      </c>
      <c r="B892" s="3">
        <v>617</v>
      </c>
      <c r="C892" s="1" t="s">
        <v>1107</v>
      </c>
      <c r="D892" s="2">
        <v>42369</v>
      </c>
      <c r="E892" s="1" t="s">
        <v>1109</v>
      </c>
      <c r="F892" s="2">
        <v>42384</v>
      </c>
      <c r="G892" s="77">
        <v>3088.45</v>
      </c>
      <c r="H892" s="77">
        <v>3088.45</v>
      </c>
      <c r="I892" s="77">
        <v>0</v>
      </c>
      <c r="J892" s="2">
        <v>42430</v>
      </c>
      <c r="K892" s="78">
        <v>30</v>
      </c>
      <c r="L892" s="2">
        <v>42370</v>
      </c>
      <c r="M892" s="2">
        <v>42735</v>
      </c>
      <c r="N892" s="77">
        <v>0</v>
      </c>
      <c r="P892" s="77">
        <v>0</v>
      </c>
      <c r="Q892" s="78">
        <f t="shared" si="104"/>
        <v>46</v>
      </c>
      <c r="R892" s="3" t="str">
        <f t="shared" si="105"/>
        <v>S</v>
      </c>
      <c r="S892" s="77">
        <f t="shared" si="106"/>
        <v>0</v>
      </c>
      <c r="T892" s="78">
        <f t="shared" si="107"/>
        <v>61</v>
      </c>
      <c r="U892" s="77">
        <f t="shared" si="108"/>
        <v>142068.7</v>
      </c>
      <c r="V892" s="77">
        <f t="shared" si="109"/>
        <v>188395.45</v>
      </c>
      <c r="W892" s="78">
        <f t="shared" si="110"/>
        <v>16</v>
      </c>
      <c r="X892" s="77">
        <f t="shared" si="111"/>
        <v>49415.2</v>
      </c>
      <c r="AH892" s="2"/>
      <c r="AQ892" s="2"/>
      <c r="AS892" s="2"/>
      <c r="AT892" s="2"/>
    </row>
    <row r="893" spans="1:46" ht="12.75">
      <c r="A893" s="3">
        <v>2016</v>
      </c>
      <c r="C893" s="1" t="s">
        <v>1110</v>
      </c>
      <c r="D893" s="2">
        <v>39931</v>
      </c>
      <c r="E893" s="1" t="s">
        <v>789</v>
      </c>
      <c r="F893" s="2">
        <v>39946</v>
      </c>
      <c r="G893" s="77">
        <v>0.4</v>
      </c>
      <c r="H893" s="77">
        <v>0</v>
      </c>
      <c r="I893" s="77">
        <v>0</v>
      </c>
      <c r="J893" s="2">
        <v>1</v>
      </c>
      <c r="K893" s="78">
        <v>30</v>
      </c>
      <c r="L893" s="2">
        <v>42370</v>
      </c>
      <c r="M893" s="2">
        <v>42735</v>
      </c>
      <c r="N893" s="77">
        <v>0</v>
      </c>
      <c r="P893" s="77">
        <v>0</v>
      </c>
      <c r="Q893" s="78">
        <f t="shared" si="104"/>
        <v>0</v>
      </c>
      <c r="R893" s="3" t="str">
        <f t="shared" si="105"/>
        <v>N</v>
      </c>
      <c r="S893" s="77">
        <f t="shared" si="106"/>
        <v>0.4</v>
      </c>
      <c r="T893" s="78">
        <f t="shared" si="107"/>
        <v>0</v>
      </c>
      <c r="U893" s="77">
        <f t="shared" si="108"/>
        <v>0</v>
      </c>
      <c r="V893" s="77">
        <f t="shared" si="109"/>
        <v>0</v>
      </c>
      <c r="W893" s="78">
        <f t="shared" si="110"/>
        <v>0</v>
      </c>
      <c r="X893" s="77">
        <f t="shared" si="111"/>
        <v>0</v>
      </c>
      <c r="AH893" s="2"/>
      <c r="AQ893" s="2"/>
      <c r="AS893" s="2"/>
      <c r="AT893" s="2"/>
    </row>
    <row r="894" spans="1:46" ht="12.75">
      <c r="A894" s="3">
        <v>2016</v>
      </c>
      <c r="B894" s="3">
        <v>17469</v>
      </c>
      <c r="C894" s="1" t="s">
        <v>1111</v>
      </c>
      <c r="D894" s="2">
        <v>42338</v>
      </c>
      <c r="E894" s="1" t="s">
        <v>1112</v>
      </c>
      <c r="F894" s="2">
        <v>42348</v>
      </c>
      <c r="G894" s="77">
        <v>24204.8</v>
      </c>
      <c r="H894" s="77">
        <v>24204.8</v>
      </c>
      <c r="I894" s="77">
        <v>0</v>
      </c>
      <c r="J894" s="2">
        <v>42419</v>
      </c>
      <c r="K894" s="78">
        <v>30</v>
      </c>
      <c r="L894" s="2">
        <v>42370</v>
      </c>
      <c r="M894" s="2">
        <v>42735</v>
      </c>
      <c r="N894" s="77">
        <v>0</v>
      </c>
      <c r="P894" s="77">
        <v>0</v>
      </c>
      <c r="Q894" s="78">
        <f t="shared" si="104"/>
        <v>71</v>
      </c>
      <c r="R894" s="3" t="str">
        <f t="shared" si="105"/>
        <v>S</v>
      </c>
      <c r="S894" s="77">
        <f t="shared" si="106"/>
        <v>0</v>
      </c>
      <c r="T894" s="78">
        <f t="shared" si="107"/>
        <v>81</v>
      </c>
      <c r="U894" s="77">
        <f t="shared" si="108"/>
        <v>1718540.8</v>
      </c>
      <c r="V894" s="77">
        <f t="shared" si="109"/>
        <v>1960588.8</v>
      </c>
      <c r="W894" s="78">
        <f t="shared" si="110"/>
        <v>41</v>
      </c>
      <c r="X894" s="77">
        <f t="shared" si="111"/>
        <v>992396.8</v>
      </c>
      <c r="AH894" s="2"/>
      <c r="AQ894" s="2"/>
      <c r="AS894" s="2"/>
      <c r="AT894" s="2"/>
    </row>
    <row r="895" spans="1:46" ht="12.75">
      <c r="A895" s="3">
        <v>2016</v>
      </c>
      <c r="B895" s="3">
        <v>18255</v>
      </c>
      <c r="C895" s="1" t="s">
        <v>1113</v>
      </c>
      <c r="D895" s="2">
        <v>42357</v>
      </c>
      <c r="E895" s="1" t="s">
        <v>1114</v>
      </c>
      <c r="F895" s="2">
        <v>42362</v>
      </c>
      <c r="G895" s="77">
        <v>565.35</v>
      </c>
      <c r="H895" s="77">
        <v>565.35</v>
      </c>
      <c r="I895" s="77">
        <v>0</v>
      </c>
      <c r="J895" s="2">
        <v>42430</v>
      </c>
      <c r="K895" s="78">
        <v>30</v>
      </c>
      <c r="L895" s="2">
        <v>42370</v>
      </c>
      <c r="M895" s="2">
        <v>42735</v>
      </c>
      <c r="N895" s="77">
        <v>0</v>
      </c>
      <c r="P895" s="77">
        <v>0</v>
      </c>
      <c r="Q895" s="78">
        <f t="shared" si="104"/>
        <v>68</v>
      </c>
      <c r="R895" s="3" t="str">
        <f t="shared" si="105"/>
        <v>S</v>
      </c>
      <c r="S895" s="77">
        <f t="shared" si="106"/>
        <v>0</v>
      </c>
      <c r="T895" s="78">
        <f t="shared" si="107"/>
        <v>73</v>
      </c>
      <c r="U895" s="77">
        <f t="shared" si="108"/>
        <v>38443.8</v>
      </c>
      <c r="V895" s="77">
        <f t="shared" si="109"/>
        <v>41270.55</v>
      </c>
      <c r="W895" s="78">
        <f t="shared" si="110"/>
        <v>38</v>
      </c>
      <c r="X895" s="77">
        <f t="shared" si="111"/>
        <v>21483.3</v>
      </c>
      <c r="AH895" s="2"/>
      <c r="AQ895" s="2"/>
      <c r="AS895" s="2"/>
      <c r="AT895" s="2"/>
    </row>
    <row r="896" spans="1:46" ht="12.75">
      <c r="A896" s="3">
        <v>2016</v>
      </c>
      <c r="B896" s="3">
        <v>10280</v>
      </c>
      <c r="C896" s="1" t="s">
        <v>1115</v>
      </c>
      <c r="D896" s="2">
        <v>42205</v>
      </c>
      <c r="E896" s="1" t="s">
        <v>1116</v>
      </c>
      <c r="F896" s="2">
        <v>42586</v>
      </c>
      <c r="G896" s="77">
        <v>159.45</v>
      </c>
      <c r="H896" s="77">
        <v>159.45</v>
      </c>
      <c r="I896" s="77">
        <v>0</v>
      </c>
      <c r="J896" s="2">
        <v>42619</v>
      </c>
      <c r="K896" s="78">
        <v>30</v>
      </c>
      <c r="L896" s="2">
        <v>42370</v>
      </c>
      <c r="M896" s="2">
        <v>42735</v>
      </c>
      <c r="N896" s="77">
        <v>0</v>
      </c>
      <c r="P896" s="77">
        <v>0</v>
      </c>
      <c r="Q896" s="78">
        <f t="shared" si="104"/>
        <v>33</v>
      </c>
      <c r="R896" s="3" t="str">
        <f t="shared" si="105"/>
        <v>S</v>
      </c>
      <c r="S896" s="77">
        <f t="shared" si="106"/>
        <v>0</v>
      </c>
      <c r="T896" s="78">
        <f t="shared" si="107"/>
        <v>414</v>
      </c>
      <c r="U896" s="77">
        <f t="shared" si="108"/>
        <v>5261.85</v>
      </c>
      <c r="V896" s="77">
        <f t="shared" si="109"/>
        <v>66012.3</v>
      </c>
      <c r="W896" s="78">
        <f t="shared" si="110"/>
        <v>3</v>
      </c>
      <c r="X896" s="77">
        <f t="shared" si="111"/>
        <v>478.35</v>
      </c>
      <c r="AH896" s="2"/>
      <c r="AQ896" s="2"/>
      <c r="AS896" s="2"/>
      <c r="AT896" s="2"/>
    </row>
    <row r="897" spans="1:46" ht="12.75">
      <c r="A897" s="3">
        <v>2016</v>
      </c>
      <c r="B897" s="3">
        <v>4841</v>
      </c>
      <c r="C897" s="1" t="s">
        <v>1117</v>
      </c>
      <c r="D897" s="2">
        <v>42460</v>
      </c>
      <c r="E897" s="1" t="s">
        <v>1118</v>
      </c>
      <c r="F897" s="2">
        <v>42473</v>
      </c>
      <c r="G897" s="77">
        <v>1342</v>
      </c>
      <c r="H897" s="77">
        <v>1342</v>
      </c>
      <c r="I897" s="77">
        <v>0</v>
      </c>
      <c r="J897" s="2">
        <v>42521</v>
      </c>
      <c r="K897" s="78">
        <v>30</v>
      </c>
      <c r="L897" s="2">
        <v>42370</v>
      </c>
      <c r="M897" s="2">
        <v>42735</v>
      </c>
      <c r="N897" s="77">
        <v>0</v>
      </c>
      <c r="P897" s="77">
        <v>0</v>
      </c>
      <c r="Q897" s="78">
        <f t="shared" si="104"/>
        <v>48</v>
      </c>
      <c r="R897" s="3" t="str">
        <f t="shared" si="105"/>
        <v>S</v>
      </c>
      <c r="S897" s="77">
        <f t="shared" si="106"/>
        <v>0</v>
      </c>
      <c r="T897" s="78">
        <f t="shared" si="107"/>
        <v>61</v>
      </c>
      <c r="U897" s="77">
        <f t="shared" si="108"/>
        <v>64416</v>
      </c>
      <c r="V897" s="77">
        <f t="shared" si="109"/>
        <v>81862</v>
      </c>
      <c r="W897" s="78">
        <f t="shared" si="110"/>
        <v>18</v>
      </c>
      <c r="X897" s="77">
        <f t="shared" si="111"/>
        <v>24156</v>
      </c>
      <c r="AH897" s="2"/>
      <c r="AQ897" s="2"/>
      <c r="AS897" s="2"/>
      <c r="AT897" s="2"/>
    </row>
    <row r="898" spans="1:46" ht="12.75">
      <c r="A898" s="3">
        <v>2016</v>
      </c>
      <c r="B898" s="3">
        <v>7080</v>
      </c>
      <c r="C898" s="1" t="s">
        <v>1117</v>
      </c>
      <c r="D898" s="2">
        <v>42515</v>
      </c>
      <c r="E898" s="1" t="s">
        <v>1119</v>
      </c>
      <c r="F898" s="2">
        <v>42521</v>
      </c>
      <c r="G898" s="77">
        <v>1173.71</v>
      </c>
      <c r="H898" s="77">
        <v>1173.71</v>
      </c>
      <c r="I898" s="77">
        <v>0</v>
      </c>
      <c r="J898" s="2">
        <v>42542</v>
      </c>
      <c r="K898" s="78">
        <v>30</v>
      </c>
      <c r="L898" s="2">
        <v>42370</v>
      </c>
      <c r="M898" s="2">
        <v>42735</v>
      </c>
      <c r="N898" s="77">
        <v>0</v>
      </c>
      <c r="P898" s="77">
        <v>0</v>
      </c>
      <c r="Q898" s="78">
        <f t="shared" si="104"/>
        <v>21</v>
      </c>
      <c r="R898" s="3" t="str">
        <f t="shared" si="105"/>
        <v>S</v>
      </c>
      <c r="S898" s="77">
        <f t="shared" si="106"/>
        <v>0</v>
      </c>
      <c r="T898" s="78">
        <f t="shared" si="107"/>
        <v>27</v>
      </c>
      <c r="U898" s="77">
        <f t="shared" si="108"/>
        <v>24647.91</v>
      </c>
      <c r="V898" s="77">
        <f t="shared" si="109"/>
        <v>31690.17</v>
      </c>
      <c r="W898" s="78">
        <f t="shared" si="110"/>
        <v>-9</v>
      </c>
      <c r="X898" s="77">
        <f t="shared" si="111"/>
        <v>-10563.39</v>
      </c>
      <c r="AH898" s="2"/>
      <c r="AQ898" s="2"/>
      <c r="AS898" s="2"/>
      <c r="AT898" s="2"/>
    </row>
    <row r="899" spans="1:46" ht="12.75">
      <c r="A899" s="3">
        <v>2016</v>
      </c>
      <c r="B899" s="3">
        <v>7083</v>
      </c>
      <c r="C899" s="1" t="s">
        <v>1117</v>
      </c>
      <c r="D899" s="2">
        <v>42515</v>
      </c>
      <c r="E899" s="1" t="s">
        <v>1120</v>
      </c>
      <c r="F899" s="2">
        <v>42521</v>
      </c>
      <c r="G899" s="77">
        <v>5248.22</v>
      </c>
      <c r="H899" s="77">
        <v>5248.22</v>
      </c>
      <c r="I899" s="77">
        <v>0</v>
      </c>
      <c r="J899" s="2">
        <v>42542</v>
      </c>
      <c r="K899" s="78">
        <v>30</v>
      </c>
      <c r="L899" s="2">
        <v>42370</v>
      </c>
      <c r="M899" s="2">
        <v>42735</v>
      </c>
      <c r="N899" s="77">
        <v>0</v>
      </c>
      <c r="P899" s="77">
        <v>0</v>
      </c>
      <c r="Q899" s="78">
        <f aca="true" t="shared" si="112" ref="Q899:Q962">IF(J899-F899&gt;0,IF(R899="S",J899-F899,0),0)</f>
        <v>21</v>
      </c>
      <c r="R899" s="3" t="str">
        <f aca="true" t="shared" si="113" ref="R899:R962">IF(G899-H899-I899-P899&gt;0,"N",IF(J899=DATE(1900,1,1),"N","S"))</f>
        <v>S</v>
      </c>
      <c r="S899" s="77">
        <f aca="true" t="shared" si="114" ref="S899:S962">IF(G899-H899-I899-P899&gt;0,G899-H899-I899-P899,0)</f>
        <v>0</v>
      </c>
      <c r="T899" s="78">
        <f aca="true" t="shared" si="115" ref="T899:T962">IF(J899-D899&gt;0,IF(R899="S",J899-D899,0),0)</f>
        <v>27</v>
      </c>
      <c r="U899" s="77">
        <f aca="true" t="shared" si="116" ref="U899:U962">IF(R899="S",H899*Q899,0)</f>
        <v>110212.62</v>
      </c>
      <c r="V899" s="77">
        <f aca="true" t="shared" si="117" ref="V899:V962">IF(R899="S",H899*T899,0)</f>
        <v>141701.94</v>
      </c>
      <c r="W899" s="78">
        <f aca="true" t="shared" si="118" ref="W899:W962">IF(R899="S",J899-F899-K899,0)</f>
        <v>-9</v>
      </c>
      <c r="X899" s="77">
        <f aca="true" t="shared" si="119" ref="X899:X962">IF(R899="S",H899*W899,0)</f>
        <v>-47233.98</v>
      </c>
      <c r="AH899" s="2"/>
      <c r="AQ899" s="2"/>
      <c r="AS899" s="2"/>
      <c r="AT899" s="2"/>
    </row>
    <row r="900" spans="1:46" ht="12.75">
      <c r="A900" s="3">
        <v>2016</v>
      </c>
      <c r="B900" s="3">
        <v>7084</v>
      </c>
      <c r="C900" s="1" t="s">
        <v>1117</v>
      </c>
      <c r="D900" s="2">
        <v>42515</v>
      </c>
      <c r="E900" s="1" t="s">
        <v>1121</v>
      </c>
      <c r="F900" s="2">
        <v>42521</v>
      </c>
      <c r="G900" s="77">
        <v>4431.42</v>
      </c>
      <c r="H900" s="77">
        <v>4431.42</v>
      </c>
      <c r="I900" s="77">
        <v>0</v>
      </c>
      <c r="J900" s="2">
        <v>42542</v>
      </c>
      <c r="K900" s="78">
        <v>30</v>
      </c>
      <c r="L900" s="2">
        <v>42370</v>
      </c>
      <c r="M900" s="2">
        <v>42735</v>
      </c>
      <c r="N900" s="77">
        <v>0</v>
      </c>
      <c r="P900" s="77">
        <v>0</v>
      </c>
      <c r="Q900" s="78">
        <f t="shared" si="112"/>
        <v>21</v>
      </c>
      <c r="R900" s="3" t="str">
        <f t="shared" si="113"/>
        <v>S</v>
      </c>
      <c r="S900" s="77">
        <f t="shared" si="114"/>
        <v>0</v>
      </c>
      <c r="T900" s="78">
        <f t="shared" si="115"/>
        <v>27</v>
      </c>
      <c r="U900" s="77">
        <f t="shared" si="116"/>
        <v>93059.82</v>
      </c>
      <c r="V900" s="77">
        <f t="shared" si="117"/>
        <v>119648.34</v>
      </c>
      <c r="W900" s="78">
        <f t="shared" si="118"/>
        <v>-9</v>
      </c>
      <c r="X900" s="77">
        <f t="shared" si="119"/>
        <v>-39882.78</v>
      </c>
      <c r="AH900" s="2"/>
      <c r="AQ900" s="2"/>
      <c r="AS900" s="2"/>
      <c r="AT900" s="2"/>
    </row>
    <row r="901" spans="1:46" ht="12.75">
      <c r="A901" s="3">
        <v>2016</v>
      </c>
      <c r="B901" s="3">
        <v>7081</v>
      </c>
      <c r="C901" s="1" t="s">
        <v>1117</v>
      </c>
      <c r="D901" s="2">
        <v>42515</v>
      </c>
      <c r="E901" s="1" t="s">
        <v>1122</v>
      </c>
      <c r="F901" s="2">
        <v>42521</v>
      </c>
      <c r="G901" s="77">
        <v>8602.72</v>
      </c>
      <c r="H901" s="77">
        <v>8602.72</v>
      </c>
      <c r="I901" s="77">
        <v>0</v>
      </c>
      <c r="J901" s="2">
        <v>42542</v>
      </c>
      <c r="K901" s="78">
        <v>30</v>
      </c>
      <c r="L901" s="2">
        <v>42370</v>
      </c>
      <c r="M901" s="2">
        <v>42735</v>
      </c>
      <c r="N901" s="77">
        <v>0</v>
      </c>
      <c r="P901" s="77">
        <v>0</v>
      </c>
      <c r="Q901" s="78">
        <f t="shared" si="112"/>
        <v>21</v>
      </c>
      <c r="R901" s="3" t="str">
        <f t="shared" si="113"/>
        <v>S</v>
      </c>
      <c r="S901" s="77">
        <f t="shared" si="114"/>
        <v>0</v>
      </c>
      <c r="T901" s="78">
        <f t="shared" si="115"/>
        <v>27</v>
      </c>
      <c r="U901" s="77">
        <f t="shared" si="116"/>
        <v>180657.12</v>
      </c>
      <c r="V901" s="77">
        <f t="shared" si="117"/>
        <v>232273.44</v>
      </c>
      <c r="W901" s="78">
        <f t="shared" si="118"/>
        <v>-9</v>
      </c>
      <c r="X901" s="77">
        <f t="shared" si="119"/>
        <v>-77424.48</v>
      </c>
      <c r="AH901" s="2"/>
      <c r="AQ901" s="2"/>
      <c r="AS901" s="2"/>
      <c r="AT901" s="2"/>
    </row>
    <row r="902" spans="1:46" ht="12.75">
      <c r="A902" s="3">
        <v>2016</v>
      </c>
      <c r="B902" s="3">
        <v>7086</v>
      </c>
      <c r="C902" s="1" t="s">
        <v>1117</v>
      </c>
      <c r="D902" s="2">
        <v>42515</v>
      </c>
      <c r="E902" s="1" t="s">
        <v>1123</v>
      </c>
      <c r="F902" s="2">
        <v>42521</v>
      </c>
      <c r="G902" s="77">
        <v>9843.46</v>
      </c>
      <c r="H902" s="77">
        <v>9843.46</v>
      </c>
      <c r="I902" s="77">
        <v>0</v>
      </c>
      <c r="J902" s="2">
        <v>42542</v>
      </c>
      <c r="K902" s="78">
        <v>30</v>
      </c>
      <c r="L902" s="2">
        <v>42370</v>
      </c>
      <c r="M902" s="2">
        <v>42735</v>
      </c>
      <c r="N902" s="77">
        <v>0</v>
      </c>
      <c r="P902" s="77">
        <v>0</v>
      </c>
      <c r="Q902" s="78">
        <f t="shared" si="112"/>
        <v>21</v>
      </c>
      <c r="R902" s="3" t="str">
        <f t="shared" si="113"/>
        <v>S</v>
      </c>
      <c r="S902" s="77">
        <f t="shared" si="114"/>
        <v>0</v>
      </c>
      <c r="T902" s="78">
        <f t="shared" si="115"/>
        <v>27</v>
      </c>
      <c r="U902" s="77">
        <f t="shared" si="116"/>
        <v>206712.66</v>
      </c>
      <c r="V902" s="77">
        <f t="shared" si="117"/>
        <v>265773.42</v>
      </c>
      <c r="W902" s="78">
        <f t="shared" si="118"/>
        <v>-9</v>
      </c>
      <c r="X902" s="77">
        <f t="shared" si="119"/>
        <v>-88591.14</v>
      </c>
      <c r="AH902" s="2"/>
      <c r="AQ902" s="2"/>
      <c r="AS902" s="2"/>
      <c r="AT902" s="2"/>
    </row>
    <row r="903" spans="1:46" ht="12.75">
      <c r="A903" s="3">
        <v>2016</v>
      </c>
      <c r="B903" s="3">
        <v>7082</v>
      </c>
      <c r="C903" s="1" t="s">
        <v>1117</v>
      </c>
      <c r="D903" s="2">
        <v>42515</v>
      </c>
      <c r="E903" s="1" t="s">
        <v>1124</v>
      </c>
      <c r="F903" s="2">
        <v>42521</v>
      </c>
      <c r="G903" s="77">
        <v>12397.07</v>
      </c>
      <c r="H903" s="77">
        <v>12397.07</v>
      </c>
      <c r="I903" s="77">
        <v>0</v>
      </c>
      <c r="J903" s="2">
        <v>42542</v>
      </c>
      <c r="K903" s="78">
        <v>30</v>
      </c>
      <c r="L903" s="2">
        <v>42370</v>
      </c>
      <c r="M903" s="2">
        <v>42735</v>
      </c>
      <c r="N903" s="77">
        <v>0</v>
      </c>
      <c r="P903" s="77">
        <v>0</v>
      </c>
      <c r="Q903" s="78">
        <f t="shared" si="112"/>
        <v>21</v>
      </c>
      <c r="R903" s="3" t="str">
        <f t="shared" si="113"/>
        <v>S</v>
      </c>
      <c r="S903" s="77">
        <f t="shared" si="114"/>
        <v>0</v>
      </c>
      <c r="T903" s="78">
        <f t="shared" si="115"/>
        <v>27</v>
      </c>
      <c r="U903" s="77">
        <f t="shared" si="116"/>
        <v>260338.47</v>
      </c>
      <c r="V903" s="77">
        <f t="shared" si="117"/>
        <v>334720.89</v>
      </c>
      <c r="W903" s="78">
        <f t="shared" si="118"/>
        <v>-9</v>
      </c>
      <c r="X903" s="77">
        <f t="shared" si="119"/>
        <v>-111573.63</v>
      </c>
      <c r="AH903" s="2"/>
      <c r="AQ903" s="2"/>
      <c r="AS903" s="2"/>
      <c r="AT903" s="2"/>
    </row>
    <row r="904" spans="1:46" ht="12.75">
      <c r="A904" s="3">
        <v>2016</v>
      </c>
      <c r="B904" s="3">
        <v>7090</v>
      </c>
      <c r="C904" s="1" t="s">
        <v>1117</v>
      </c>
      <c r="D904" s="2">
        <v>42515</v>
      </c>
      <c r="E904" s="1" t="s">
        <v>1125</v>
      </c>
      <c r="F904" s="2">
        <v>42521</v>
      </c>
      <c r="G904" s="77">
        <v>12723.92</v>
      </c>
      <c r="H904" s="77">
        <v>12723.92</v>
      </c>
      <c r="I904" s="77">
        <v>0</v>
      </c>
      <c r="J904" s="2">
        <v>42542</v>
      </c>
      <c r="K904" s="78">
        <v>30</v>
      </c>
      <c r="L904" s="2">
        <v>42370</v>
      </c>
      <c r="M904" s="2">
        <v>42735</v>
      </c>
      <c r="N904" s="77">
        <v>0</v>
      </c>
      <c r="P904" s="77">
        <v>0</v>
      </c>
      <c r="Q904" s="78">
        <f t="shared" si="112"/>
        <v>21</v>
      </c>
      <c r="R904" s="3" t="str">
        <f t="shared" si="113"/>
        <v>S</v>
      </c>
      <c r="S904" s="77">
        <f t="shared" si="114"/>
        <v>0</v>
      </c>
      <c r="T904" s="78">
        <f t="shared" si="115"/>
        <v>27</v>
      </c>
      <c r="U904" s="77">
        <f t="shared" si="116"/>
        <v>267202.32</v>
      </c>
      <c r="V904" s="77">
        <f t="shared" si="117"/>
        <v>343545.84</v>
      </c>
      <c r="W904" s="78">
        <f t="shared" si="118"/>
        <v>-9</v>
      </c>
      <c r="X904" s="77">
        <f t="shared" si="119"/>
        <v>-114515.28</v>
      </c>
      <c r="AH904" s="2"/>
      <c r="AQ904" s="2"/>
      <c r="AS904" s="2"/>
      <c r="AT904" s="2"/>
    </row>
    <row r="905" spans="1:46" ht="12.75">
      <c r="A905" s="3">
        <v>2016</v>
      </c>
      <c r="B905" s="3">
        <v>7089</v>
      </c>
      <c r="C905" s="1" t="s">
        <v>1117</v>
      </c>
      <c r="D905" s="2">
        <v>42515</v>
      </c>
      <c r="E905" s="1" t="s">
        <v>1126</v>
      </c>
      <c r="F905" s="2">
        <v>42521</v>
      </c>
      <c r="G905" s="77">
        <v>2478.92</v>
      </c>
      <c r="H905" s="77">
        <v>2478.92</v>
      </c>
      <c r="I905" s="77">
        <v>0</v>
      </c>
      <c r="J905" s="2">
        <v>42542</v>
      </c>
      <c r="K905" s="78">
        <v>30</v>
      </c>
      <c r="L905" s="2">
        <v>42370</v>
      </c>
      <c r="M905" s="2">
        <v>42735</v>
      </c>
      <c r="N905" s="77">
        <v>0</v>
      </c>
      <c r="P905" s="77">
        <v>0</v>
      </c>
      <c r="Q905" s="78">
        <f t="shared" si="112"/>
        <v>21</v>
      </c>
      <c r="R905" s="3" t="str">
        <f t="shared" si="113"/>
        <v>S</v>
      </c>
      <c r="S905" s="77">
        <f t="shared" si="114"/>
        <v>0</v>
      </c>
      <c r="T905" s="78">
        <f t="shared" si="115"/>
        <v>27</v>
      </c>
      <c r="U905" s="77">
        <f t="shared" si="116"/>
        <v>52057.32</v>
      </c>
      <c r="V905" s="77">
        <f t="shared" si="117"/>
        <v>66930.84</v>
      </c>
      <c r="W905" s="78">
        <f t="shared" si="118"/>
        <v>-9</v>
      </c>
      <c r="X905" s="77">
        <f t="shared" si="119"/>
        <v>-22310.28</v>
      </c>
      <c r="AH905" s="2"/>
      <c r="AQ905" s="2"/>
      <c r="AS905" s="2"/>
      <c r="AT905" s="2"/>
    </row>
    <row r="906" spans="1:46" ht="12.75">
      <c r="A906" s="3">
        <v>2016</v>
      </c>
      <c r="B906" s="3">
        <v>16923</v>
      </c>
      <c r="C906" s="1" t="s">
        <v>1117</v>
      </c>
      <c r="D906" s="2">
        <v>42331</v>
      </c>
      <c r="E906" s="1" t="s">
        <v>1127</v>
      </c>
      <c r="F906" s="2">
        <v>42334</v>
      </c>
      <c r="G906" s="77">
        <v>0.02</v>
      </c>
      <c r="H906" s="77">
        <v>0</v>
      </c>
      <c r="I906" s="77">
        <v>0</v>
      </c>
      <c r="J906" s="2">
        <v>1</v>
      </c>
      <c r="K906" s="78">
        <v>30</v>
      </c>
      <c r="L906" s="2">
        <v>42370</v>
      </c>
      <c r="M906" s="2">
        <v>42735</v>
      </c>
      <c r="N906" s="77">
        <v>0</v>
      </c>
      <c r="P906" s="77">
        <v>0</v>
      </c>
      <c r="Q906" s="78">
        <f t="shared" si="112"/>
        <v>0</v>
      </c>
      <c r="R906" s="3" t="str">
        <f t="shared" si="113"/>
        <v>N</v>
      </c>
      <c r="S906" s="77">
        <f t="shared" si="114"/>
        <v>0.02</v>
      </c>
      <c r="T906" s="78">
        <f t="shared" si="115"/>
        <v>0</v>
      </c>
      <c r="U906" s="77">
        <f t="shared" si="116"/>
        <v>0</v>
      </c>
      <c r="V906" s="77">
        <f t="shared" si="117"/>
        <v>0</v>
      </c>
      <c r="W906" s="78">
        <f t="shared" si="118"/>
        <v>0</v>
      </c>
      <c r="X906" s="77">
        <f t="shared" si="119"/>
        <v>0</v>
      </c>
      <c r="AH906" s="2"/>
      <c r="AQ906" s="2"/>
      <c r="AS906" s="2"/>
      <c r="AT906" s="2"/>
    </row>
    <row r="907" spans="1:46" ht="12.75">
      <c r="A907" s="3">
        <v>2016</v>
      </c>
      <c r="B907" s="3">
        <v>17574</v>
      </c>
      <c r="C907" s="1" t="s">
        <v>1117</v>
      </c>
      <c r="D907" s="2">
        <v>42345</v>
      </c>
      <c r="E907" s="1" t="s">
        <v>1128</v>
      </c>
      <c r="F907" s="2">
        <v>42349</v>
      </c>
      <c r="G907" s="77">
        <v>7382.6</v>
      </c>
      <c r="H907" s="77">
        <v>7382.6</v>
      </c>
      <c r="I907" s="77">
        <v>0</v>
      </c>
      <c r="J907" s="2">
        <v>42438</v>
      </c>
      <c r="K907" s="78">
        <v>30</v>
      </c>
      <c r="L907" s="2">
        <v>42370</v>
      </c>
      <c r="M907" s="2">
        <v>42735</v>
      </c>
      <c r="N907" s="77">
        <v>0</v>
      </c>
      <c r="P907" s="77">
        <v>0</v>
      </c>
      <c r="Q907" s="78">
        <f t="shared" si="112"/>
        <v>89</v>
      </c>
      <c r="R907" s="3" t="str">
        <f t="shared" si="113"/>
        <v>S</v>
      </c>
      <c r="S907" s="77">
        <f t="shared" si="114"/>
        <v>0</v>
      </c>
      <c r="T907" s="78">
        <f t="shared" si="115"/>
        <v>93</v>
      </c>
      <c r="U907" s="77">
        <f t="shared" si="116"/>
        <v>657051.4</v>
      </c>
      <c r="V907" s="77">
        <f t="shared" si="117"/>
        <v>686581.8</v>
      </c>
      <c r="W907" s="78">
        <f t="shared" si="118"/>
        <v>59</v>
      </c>
      <c r="X907" s="77">
        <f t="shared" si="119"/>
        <v>435573.4</v>
      </c>
      <c r="AH907" s="2"/>
      <c r="AQ907" s="2"/>
      <c r="AS907" s="2"/>
      <c r="AT907" s="2"/>
    </row>
    <row r="908" spans="1:46" ht="12.75">
      <c r="A908" s="3">
        <v>2016</v>
      </c>
      <c r="B908" s="3">
        <v>17573</v>
      </c>
      <c r="C908" s="1" t="s">
        <v>1117</v>
      </c>
      <c r="D908" s="2">
        <v>42345</v>
      </c>
      <c r="E908" s="1" t="s">
        <v>1129</v>
      </c>
      <c r="F908" s="2">
        <v>42349</v>
      </c>
      <c r="G908" s="77">
        <v>880.28</v>
      </c>
      <c r="H908" s="77">
        <v>880.28</v>
      </c>
      <c r="I908" s="77">
        <v>0</v>
      </c>
      <c r="J908" s="2">
        <v>42438</v>
      </c>
      <c r="K908" s="78">
        <v>30</v>
      </c>
      <c r="L908" s="2">
        <v>42370</v>
      </c>
      <c r="M908" s="2">
        <v>42735</v>
      </c>
      <c r="N908" s="77">
        <v>0</v>
      </c>
      <c r="P908" s="77">
        <v>0</v>
      </c>
      <c r="Q908" s="78">
        <f t="shared" si="112"/>
        <v>89</v>
      </c>
      <c r="R908" s="3" t="str">
        <f t="shared" si="113"/>
        <v>S</v>
      </c>
      <c r="S908" s="77">
        <f t="shared" si="114"/>
        <v>0</v>
      </c>
      <c r="T908" s="78">
        <f t="shared" si="115"/>
        <v>93</v>
      </c>
      <c r="U908" s="77">
        <f t="shared" si="116"/>
        <v>78344.92</v>
      </c>
      <c r="V908" s="77">
        <f t="shared" si="117"/>
        <v>81866.04</v>
      </c>
      <c r="W908" s="78">
        <f t="shared" si="118"/>
        <v>59</v>
      </c>
      <c r="X908" s="77">
        <f t="shared" si="119"/>
        <v>51936.52</v>
      </c>
      <c r="AH908" s="2"/>
      <c r="AQ908" s="2"/>
      <c r="AS908" s="2"/>
      <c r="AT908" s="2"/>
    </row>
    <row r="909" spans="1:46" ht="12.75">
      <c r="A909" s="3">
        <v>2016</v>
      </c>
      <c r="B909" s="3">
        <v>17576</v>
      </c>
      <c r="C909" s="1" t="s">
        <v>1117</v>
      </c>
      <c r="D909" s="2">
        <v>42345</v>
      </c>
      <c r="E909" s="1" t="s">
        <v>1130</v>
      </c>
      <c r="F909" s="2">
        <v>42349</v>
      </c>
      <c r="G909" s="77">
        <v>3936.17</v>
      </c>
      <c r="H909" s="77">
        <v>3936.17</v>
      </c>
      <c r="I909" s="77">
        <v>0</v>
      </c>
      <c r="J909" s="2">
        <v>42438</v>
      </c>
      <c r="K909" s="78">
        <v>30</v>
      </c>
      <c r="L909" s="2">
        <v>42370</v>
      </c>
      <c r="M909" s="2">
        <v>42735</v>
      </c>
      <c r="N909" s="77">
        <v>0</v>
      </c>
      <c r="P909" s="77">
        <v>0</v>
      </c>
      <c r="Q909" s="78">
        <f t="shared" si="112"/>
        <v>89</v>
      </c>
      <c r="R909" s="3" t="str">
        <f t="shared" si="113"/>
        <v>S</v>
      </c>
      <c r="S909" s="77">
        <f t="shared" si="114"/>
        <v>0</v>
      </c>
      <c r="T909" s="78">
        <f t="shared" si="115"/>
        <v>93</v>
      </c>
      <c r="U909" s="77">
        <f t="shared" si="116"/>
        <v>350319.13</v>
      </c>
      <c r="V909" s="77">
        <f t="shared" si="117"/>
        <v>366063.81</v>
      </c>
      <c r="W909" s="78">
        <f t="shared" si="118"/>
        <v>59</v>
      </c>
      <c r="X909" s="77">
        <f t="shared" si="119"/>
        <v>232234.03</v>
      </c>
      <c r="AH909" s="2"/>
      <c r="AQ909" s="2"/>
      <c r="AS909" s="2"/>
      <c r="AT909" s="2"/>
    </row>
    <row r="910" spans="1:46" ht="12.75">
      <c r="A910" s="3">
        <v>2016</v>
      </c>
      <c r="B910" s="3">
        <v>17577</v>
      </c>
      <c r="C910" s="1" t="s">
        <v>1117</v>
      </c>
      <c r="D910" s="2">
        <v>42345</v>
      </c>
      <c r="E910" s="1" t="s">
        <v>1131</v>
      </c>
      <c r="F910" s="2">
        <v>42349</v>
      </c>
      <c r="G910" s="77">
        <v>3323.57</v>
      </c>
      <c r="H910" s="77">
        <v>3323.57</v>
      </c>
      <c r="I910" s="77">
        <v>0</v>
      </c>
      <c r="J910" s="2">
        <v>42438</v>
      </c>
      <c r="K910" s="78">
        <v>30</v>
      </c>
      <c r="L910" s="2">
        <v>42370</v>
      </c>
      <c r="M910" s="2">
        <v>42735</v>
      </c>
      <c r="N910" s="77">
        <v>0</v>
      </c>
      <c r="P910" s="77">
        <v>0</v>
      </c>
      <c r="Q910" s="78">
        <f t="shared" si="112"/>
        <v>89</v>
      </c>
      <c r="R910" s="3" t="str">
        <f t="shared" si="113"/>
        <v>S</v>
      </c>
      <c r="S910" s="77">
        <f t="shared" si="114"/>
        <v>0</v>
      </c>
      <c r="T910" s="78">
        <f t="shared" si="115"/>
        <v>93</v>
      </c>
      <c r="U910" s="77">
        <f t="shared" si="116"/>
        <v>295797.73</v>
      </c>
      <c r="V910" s="77">
        <f t="shared" si="117"/>
        <v>309092.01</v>
      </c>
      <c r="W910" s="78">
        <f t="shared" si="118"/>
        <v>59</v>
      </c>
      <c r="X910" s="77">
        <f t="shared" si="119"/>
        <v>196090.63</v>
      </c>
      <c r="AH910" s="2"/>
      <c r="AQ910" s="2"/>
      <c r="AS910" s="2"/>
      <c r="AT910" s="2"/>
    </row>
    <row r="911" spans="1:46" ht="12.75">
      <c r="A911" s="3">
        <v>2016</v>
      </c>
      <c r="B911" s="3">
        <v>17572</v>
      </c>
      <c r="C911" s="1" t="s">
        <v>1117</v>
      </c>
      <c r="D911" s="2">
        <v>42345</v>
      </c>
      <c r="E911" s="1" t="s">
        <v>1132</v>
      </c>
      <c r="F911" s="2">
        <v>42349</v>
      </c>
      <c r="G911" s="77">
        <v>9542.94</v>
      </c>
      <c r="H911" s="77">
        <v>9542.94</v>
      </c>
      <c r="I911" s="77">
        <v>0</v>
      </c>
      <c r="J911" s="2">
        <v>42438</v>
      </c>
      <c r="K911" s="78">
        <v>30</v>
      </c>
      <c r="L911" s="2">
        <v>42370</v>
      </c>
      <c r="M911" s="2">
        <v>42735</v>
      </c>
      <c r="N911" s="77">
        <v>0</v>
      </c>
      <c r="P911" s="77">
        <v>0</v>
      </c>
      <c r="Q911" s="78">
        <f t="shared" si="112"/>
        <v>89</v>
      </c>
      <c r="R911" s="3" t="str">
        <f t="shared" si="113"/>
        <v>S</v>
      </c>
      <c r="S911" s="77">
        <f t="shared" si="114"/>
        <v>0</v>
      </c>
      <c r="T911" s="78">
        <f t="shared" si="115"/>
        <v>93</v>
      </c>
      <c r="U911" s="77">
        <f t="shared" si="116"/>
        <v>849321.66</v>
      </c>
      <c r="V911" s="77">
        <f t="shared" si="117"/>
        <v>887493.42</v>
      </c>
      <c r="W911" s="78">
        <f t="shared" si="118"/>
        <v>59</v>
      </c>
      <c r="X911" s="77">
        <f t="shared" si="119"/>
        <v>563033.46</v>
      </c>
      <c r="AH911" s="2"/>
      <c r="AQ911" s="2"/>
      <c r="AS911" s="2"/>
      <c r="AT911" s="2"/>
    </row>
    <row r="912" spans="1:46" ht="12.75">
      <c r="A912" s="3">
        <v>2016</v>
      </c>
      <c r="B912" s="3">
        <v>17575</v>
      </c>
      <c r="C912" s="1" t="s">
        <v>1117</v>
      </c>
      <c r="D912" s="2">
        <v>42345</v>
      </c>
      <c r="E912" s="1" t="s">
        <v>1133</v>
      </c>
      <c r="F912" s="2">
        <v>42349</v>
      </c>
      <c r="G912" s="77">
        <v>9297.8</v>
      </c>
      <c r="H912" s="77">
        <v>9297.8</v>
      </c>
      <c r="I912" s="77">
        <v>0</v>
      </c>
      <c r="J912" s="2">
        <v>42438</v>
      </c>
      <c r="K912" s="78">
        <v>30</v>
      </c>
      <c r="L912" s="2">
        <v>42370</v>
      </c>
      <c r="M912" s="2">
        <v>42735</v>
      </c>
      <c r="N912" s="77">
        <v>0</v>
      </c>
      <c r="P912" s="77">
        <v>0</v>
      </c>
      <c r="Q912" s="78">
        <f t="shared" si="112"/>
        <v>89</v>
      </c>
      <c r="R912" s="3" t="str">
        <f t="shared" si="113"/>
        <v>S</v>
      </c>
      <c r="S912" s="77">
        <f t="shared" si="114"/>
        <v>0</v>
      </c>
      <c r="T912" s="78">
        <f t="shared" si="115"/>
        <v>93</v>
      </c>
      <c r="U912" s="77">
        <f t="shared" si="116"/>
        <v>827504.2</v>
      </c>
      <c r="V912" s="77">
        <f t="shared" si="117"/>
        <v>864695.4</v>
      </c>
      <c r="W912" s="78">
        <f t="shared" si="118"/>
        <v>59</v>
      </c>
      <c r="X912" s="77">
        <f t="shared" si="119"/>
        <v>548570.2</v>
      </c>
      <c r="AH912" s="2"/>
      <c r="AQ912" s="2"/>
      <c r="AS912" s="2"/>
      <c r="AT912" s="2"/>
    </row>
    <row r="913" spans="1:46" ht="12.75">
      <c r="A913" s="3">
        <v>2016</v>
      </c>
      <c r="B913" s="3">
        <v>17579</v>
      </c>
      <c r="C913" s="1" t="s">
        <v>1117</v>
      </c>
      <c r="D913" s="2">
        <v>42345</v>
      </c>
      <c r="E913" s="1" t="s">
        <v>1134</v>
      </c>
      <c r="F913" s="2">
        <v>42349</v>
      </c>
      <c r="G913" s="77">
        <v>6452.04</v>
      </c>
      <c r="H913" s="77">
        <v>6452.04</v>
      </c>
      <c r="I913" s="77">
        <v>0</v>
      </c>
      <c r="J913" s="2">
        <v>42438</v>
      </c>
      <c r="K913" s="78">
        <v>30</v>
      </c>
      <c r="L913" s="2">
        <v>42370</v>
      </c>
      <c r="M913" s="2">
        <v>42735</v>
      </c>
      <c r="N913" s="77">
        <v>0</v>
      </c>
      <c r="P913" s="77">
        <v>0</v>
      </c>
      <c r="Q913" s="78">
        <f t="shared" si="112"/>
        <v>89</v>
      </c>
      <c r="R913" s="3" t="str">
        <f t="shared" si="113"/>
        <v>S</v>
      </c>
      <c r="S913" s="77">
        <f t="shared" si="114"/>
        <v>0</v>
      </c>
      <c r="T913" s="78">
        <f t="shared" si="115"/>
        <v>93</v>
      </c>
      <c r="U913" s="77">
        <f t="shared" si="116"/>
        <v>574231.56</v>
      </c>
      <c r="V913" s="77">
        <f t="shared" si="117"/>
        <v>600039.72</v>
      </c>
      <c r="W913" s="78">
        <f t="shared" si="118"/>
        <v>59</v>
      </c>
      <c r="X913" s="77">
        <f t="shared" si="119"/>
        <v>380670.36</v>
      </c>
      <c r="AH913" s="2"/>
      <c r="AQ913" s="2"/>
      <c r="AS913" s="2"/>
      <c r="AT913" s="2"/>
    </row>
    <row r="914" spans="1:46" ht="12.75">
      <c r="A914" s="3">
        <v>2016</v>
      </c>
      <c r="B914" s="3">
        <v>7518</v>
      </c>
      <c r="C914" s="1" t="s">
        <v>1135</v>
      </c>
      <c r="D914" s="2">
        <v>41415</v>
      </c>
      <c r="E914" s="1" t="s">
        <v>1136</v>
      </c>
      <c r="F914" s="2">
        <v>41425</v>
      </c>
      <c r="G914" s="77">
        <v>447.7</v>
      </c>
      <c r="H914" s="77">
        <v>0</v>
      </c>
      <c r="I914" s="77">
        <v>0</v>
      </c>
      <c r="J914" s="2">
        <v>1</v>
      </c>
      <c r="K914" s="78">
        <v>30</v>
      </c>
      <c r="L914" s="2">
        <v>42370</v>
      </c>
      <c r="M914" s="2">
        <v>42735</v>
      </c>
      <c r="N914" s="77">
        <v>0</v>
      </c>
      <c r="P914" s="77">
        <v>0</v>
      </c>
      <c r="Q914" s="78">
        <f t="shared" si="112"/>
        <v>0</v>
      </c>
      <c r="R914" s="3" t="str">
        <f t="shared" si="113"/>
        <v>N</v>
      </c>
      <c r="S914" s="77">
        <f t="shared" si="114"/>
        <v>447.7</v>
      </c>
      <c r="T914" s="78">
        <f t="shared" si="115"/>
        <v>0</v>
      </c>
      <c r="U914" s="77">
        <f t="shared" si="116"/>
        <v>0</v>
      </c>
      <c r="V914" s="77">
        <f t="shared" si="117"/>
        <v>0</v>
      </c>
      <c r="W914" s="78">
        <f t="shared" si="118"/>
        <v>0</v>
      </c>
      <c r="X914" s="77">
        <f t="shared" si="119"/>
        <v>0</v>
      </c>
      <c r="AH914" s="2"/>
      <c r="AQ914" s="2"/>
      <c r="AS914" s="2"/>
      <c r="AT914" s="2"/>
    </row>
    <row r="915" spans="1:46" ht="12.75">
      <c r="A915" s="3">
        <v>2016</v>
      </c>
      <c r="B915" s="3">
        <v>7860</v>
      </c>
      <c r="C915" s="1" t="s">
        <v>1135</v>
      </c>
      <c r="D915" s="2">
        <v>42537</v>
      </c>
      <c r="E915" s="1" t="s">
        <v>1137</v>
      </c>
      <c r="F915" s="2">
        <v>42537</v>
      </c>
      <c r="G915" s="77">
        <v>744.2</v>
      </c>
      <c r="H915" s="77">
        <v>744.2</v>
      </c>
      <c r="I915" s="77">
        <v>0</v>
      </c>
      <c r="J915" s="2">
        <v>42566</v>
      </c>
      <c r="K915" s="78">
        <v>30</v>
      </c>
      <c r="L915" s="2">
        <v>42370</v>
      </c>
      <c r="M915" s="2">
        <v>42735</v>
      </c>
      <c r="N915" s="77">
        <v>0</v>
      </c>
      <c r="P915" s="77">
        <v>0</v>
      </c>
      <c r="Q915" s="78">
        <f t="shared" si="112"/>
        <v>29</v>
      </c>
      <c r="R915" s="3" t="str">
        <f t="shared" si="113"/>
        <v>S</v>
      </c>
      <c r="S915" s="77">
        <f t="shared" si="114"/>
        <v>0</v>
      </c>
      <c r="T915" s="78">
        <f t="shared" si="115"/>
        <v>29</v>
      </c>
      <c r="U915" s="77">
        <f t="shared" si="116"/>
        <v>21581.8</v>
      </c>
      <c r="V915" s="77">
        <f t="shared" si="117"/>
        <v>21581.8</v>
      </c>
      <c r="W915" s="78">
        <f t="shared" si="118"/>
        <v>-1</v>
      </c>
      <c r="X915" s="77">
        <f t="shared" si="119"/>
        <v>-744.2</v>
      </c>
      <c r="AH915" s="2"/>
      <c r="AQ915" s="2"/>
      <c r="AS915" s="2"/>
      <c r="AT915" s="2"/>
    </row>
    <row r="916" spans="1:46" ht="12.75">
      <c r="A916" s="3">
        <v>2016</v>
      </c>
      <c r="B916" s="3">
        <v>8643</v>
      </c>
      <c r="C916" s="1" t="s">
        <v>1135</v>
      </c>
      <c r="D916" s="2">
        <v>42552</v>
      </c>
      <c r="E916" s="1" t="s">
        <v>1138</v>
      </c>
      <c r="F916" s="2">
        <v>42555</v>
      </c>
      <c r="G916" s="77">
        <v>414.8</v>
      </c>
      <c r="H916" s="77">
        <v>414.8</v>
      </c>
      <c r="I916" s="77">
        <v>0</v>
      </c>
      <c r="J916" s="2">
        <v>42563</v>
      </c>
      <c r="K916" s="78">
        <v>30</v>
      </c>
      <c r="L916" s="2">
        <v>42370</v>
      </c>
      <c r="M916" s="2">
        <v>42735</v>
      </c>
      <c r="N916" s="77">
        <v>0</v>
      </c>
      <c r="P916" s="77">
        <v>0</v>
      </c>
      <c r="Q916" s="78">
        <f t="shared" si="112"/>
        <v>8</v>
      </c>
      <c r="R916" s="3" t="str">
        <f t="shared" si="113"/>
        <v>S</v>
      </c>
      <c r="S916" s="77">
        <f t="shared" si="114"/>
        <v>0</v>
      </c>
      <c r="T916" s="78">
        <f t="shared" si="115"/>
        <v>11</v>
      </c>
      <c r="U916" s="77">
        <f t="shared" si="116"/>
        <v>3318.4</v>
      </c>
      <c r="V916" s="77">
        <f t="shared" si="117"/>
        <v>4562.8</v>
      </c>
      <c r="W916" s="78">
        <f t="shared" si="118"/>
        <v>-22</v>
      </c>
      <c r="X916" s="77">
        <f t="shared" si="119"/>
        <v>-9125.6</v>
      </c>
      <c r="AH916" s="2"/>
      <c r="AQ916" s="2"/>
      <c r="AS916" s="2"/>
      <c r="AT916" s="2"/>
    </row>
    <row r="917" spans="1:46" ht="12.75">
      <c r="A917" s="3">
        <v>2016</v>
      </c>
      <c r="C917" s="1" t="s">
        <v>1135</v>
      </c>
      <c r="D917" s="2">
        <v>40298</v>
      </c>
      <c r="E917" s="1" t="s">
        <v>1139</v>
      </c>
      <c r="F917" s="2">
        <v>40318</v>
      </c>
      <c r="G917" s="77">
        <v>348</v>
      </c>
      <c r="H917" s="77">
        <v>0</v>
      </c>
      <c r="I917" s="77">
        <v>0</v>
      </c>
      <c r="J917" s="2">
        <v>1</v>
      </c>
      <c r="K917" s="78">
        <v>30</v>
      </c>
      <c r="L917" s="2">
        <v>42370</v>
      </c>
      <c r="M917" s="2">
        <v>42735</v>
      </c>
      <c r="N917" s="77">
        <v>0</v>
      </c>
      <c r="P917" s="77">
        <v>0</v>
      </c>
      <c r="Q917" s="78">
        <f t="shared" si="112"/>
        <v>0</v>
      </c>
      <c r="R917" s="3" t="str">
        <f t="shared" si="113"/>
        <v>N</v>
      </c>
      <c r="S917" s="77">
        <f t="shared" si="114"/>
        <v>348</v>
      </c>
      <c r="T917" s="78">
        <f t="shared" si="115"/>
        <v>0</v>
      </c>
      <c r="U917" s="77">
        <f t="shared" si="116"/>
        <v>0</v>
      </c>
      <c r="V917" s="77">
        <f t="shared" si="117"/>
        <v>0</v>
      </c>
      <c r="W917" s="78">
        <f t="shared" si="118"/>
        <v>0</v>
      </c>
      <c r="X917" s="77">
        <f t="shared" si="119"/>
        <v>0</v>
      </c>
      <c r="AH917" s="2"/>
      <c r="AQ917" s="2"/>
      <c r="AS917" s="2"/>
      <c r="AT917" s="2"/>
    </row>
    <row r="918" spans="1:46" ht="12.75">
      <c r="A918" s="3">
        <v>2016</v>
      </c>
      <c r="B918" s="3">
        <v>8517</v>
      </c>
      <c r="C918" s="1" t="s">
        <v>1140</v>
      </c>
      <c r="D918" s="2">
        <v>42550</v>
      </c>
      <c r="E918" s="1" t="s">
        <v>1141</v>
      </c>
      <c r="F918" s="2">
        <v>42551</v>
      </c>
      <c r="G918" s="77">
        <v>139.15</v>
      </c>
      <c r="H918" s="77">
        <v>139.15</v>
      </c>
      <c r="I918" s="77">
        <v>0</v>
      </c>
      <c r="J918" s="2">
        <v>42563</v>
      </c>
      <c r="K918" s="78">
        <v>30</v>
      </c>
      <c r="L918" s="2">
        <v>42370</v>
      </c>
      <c r="M918" s="2">
        <v>42735</v>
      </c>
      <c r="N918" s="77">
        <v>0</v>
      </c>
      <c r="P918" s="77">
        <v>0</v>
      </c>
      <c r="Q918" s="78">
        <f t="shared" si="112"/>
        <v>12</v>
      </c>
      <c r="R918" s="3" t="str">
        <f t="shared" si="113"/>
        <v>S</v>
      </c>
      <c r="S918" s="77">
        <f t="shared" si="114"/>
        <v>0</v>
      </c>
      <c r="T918" s="78">
        <f t="shared" si="115"/>
        <v>13</v>
      </c>
      <c r="U918" s="77">
        <f t="shared" si="116"/>
        <v>1669.8</v>
      </c>
      <c r="V918" s="77">
        <f t="shared" si="117"/>
        <v>1808.95</v>
      </c>
      <c r="W918" s="78">
        <f t="shared" si="118"/>
        <v>-18</v>
      </c>
      <c r="X918" s="77">
        <f t="shared" si="119"/>
        <v>-2504.7</v>
      </c>
      <c r="AH918" s="2"/>
      <c r="AQ918" s="2"/>
      <c r="AS918" s="2"/>
      <c r="AT918" s="2"/>
    </row>
    <row r="919" spans="1:46" ht="12.75">
      <c r="A919" s="3">
        <v>2016</v>
      </c>
      <c r="C919" s="1" t="s">
        <v>1142</v>
      </c>
      <c r="D919" s="2">
        <v>38861</v>
      </c>
      <c r="E919" s="1" t="s">
        <v>789</v>
      </c>
      <c r="F919" s="2">
        <v>38874</v>
      </c>
      <c r="G919" s="77">
        <v>300</v>
      </c>
      <c r="H919" s="77">
        <v>0</v>
      </c>
      <c r="I919" s="77">
        <v>0</v>
      </c>
      <c r="J919" s="2">
        <v>1</v>
      </c>
      <c r="K919" s="78">
        <v>30</v>
      </c>
      <c r="L919" s="2">
        <v>42370</v>
      </c>
      <c r="M919" s="2">
        <v>42735</v>
      </c>
      <c r="N919" s="77">
        <v>0</v>
      </c>
      <c r="P919" s="77">
        <v>0</v>
      </c>
      <c r="Q919" s="78">
        <f t="shared" si="112"/>
        <v>0</v>
      </c>
      <c r="R919" s="3" t="str">
        <f t="shared" si="113"/>
        <v>N</v>
      </c>
      <c r="S919" s="77">
        <f t="shared" si="114"/>
        <v>300</v>
      </c>
      <c r="T919" s="78">
        <f t="shared" si="115"/>
        <v>0</v>
      </c>
      <c r="U919" s="77">
        <f t="shared" si="116"/>
        <v>0</v>
      </c>
      <c r="V919" s="77">
        <f t="shared" si="117"/>
        <v>0</v>
      </c>
      <c r="W919" s="78">
        <f t="shared" si="118"/>
        <v>0</v>
      </c>
      <c r="X919" s="77">
        <f t="shared" si="119"/>
        <v>0</v>
      </c>
      <c r="AH919" s="2"/>
      <c r="AQ919" s="2"/>
      <c r="AS919" s="2"/>
      <c r="AT919" s="2"/>
    </row>
    <row r="920" spans="1:46" ht="12.75">
      <c r="A920" s="3">
        <v>2016</v>
      </c>
      <c r="B920" s="3">
        <v>7706</v>
      </c>
      <c r="C920" s="1" t="s">
        <v>1143</v>
      </c>
      <c r="D920" s="2">
        <v>42534</v>
      </c>
      <c r="E920" s="1" t="s">
        <v>160</v>
      </c>
      <c r="F920" s="2">
        <v>42535</v>
      </c>
      <c r="G920" s="77">
        <v>2030.08</v>
      </c>
      <c r="H920" s="77">
        <v>2030.08</v>
      </c>
      <c r="I920" s="77">
        <v>0</v>
      </c>
      <c r="J920" s="2">
        <v>42543</v>
      </c>
      <c r="K920" s="78">
        <v>30</v>
      </c>
      <c r="L920" s="2">
        <v>42370</v>
      </c>
      <c r="M920" s="2">
        <v>42735</v>
      </c>
      <c r="N920" s="77">
        <v>0</v>
      </c>
      <c r="P920" s="77">
        <v>0</v>
      </c>
      <c r="Q920" s="78">
        <f t="shared" si="112"/>
        <v>8</v>
      </c>
      <c r="R920" s="3" t="str">
        <f t="shared" si="113"/>
        <v>S</v>
      </c>
      <c r="S920" s="77">
        <f t="shared" si="114"/>
        <v>0</v>
      </c>
      <c r="T920" s="78">
        <f t="shared" si="115"/>
        <v>9</v>
      </c>
      <c r="U920" s="77">
        <f t="shared" si="116"/>
        <v>16240.64</v>
      </c>
      <c r="V920" s="77">
        <f t="shared" si="117"/>
        <v>18270.72</v>
      </c>
      <c r="W920" s="78">
        <f t="shared" si="118"/>
        <v>-22</v>
      </c>
      <c r="X920" s="77">
        <f t="shared" si="119"/>
        <v>-44661.76</v>
      </c>
      <c r="AH920" s="2"/>
      <c r="AQ920" s="2"/>
      <c r="AS920" s="2"/>
      <c r="AT920" s="2"/>
    </row>
    <row r="921" spans="1:46" ht="12.75">
      <c r="A921" s="3">
        <v>2016</v>
      </c>
      <c r="C921" s="1" t="s">
        <v>1144</v>
      </c>
      <c r="D921" s="2">
        <v>40630</v>
      </c>
      <c r="E921" s="1" t="s">
        <v>1145</v>
      </c>
      <c r="F921" s="2">
        <v>40666</v>
      </c>
      <c r="G921" s="77">
        <v>458.64</v>
      </c>
      <c r="H921" s="77">
        <v>0</v>
      </c>
      <c r="I921" s="77">
        <v>0</v>
      </c>
      <c r="J921" s="2">
        <v>1</v>
      </c>
      <c r="K921" s="78">
        <v>30</v>
      </c>
      <c r="L921" s="2">
        <v>42370</v>
      </c>
      <c r="M921" s="2">
        <v>42735</v>
      </c>
      <c r="N921" s="77">
        <v>0</v>
      </c>
      <c r="P921" s="77">
        <v>0</v>
      </c>
      <c r="Q921" s="78">
        <f t="shared" si="112"/>
        <v>0</v>
      </c>
      <c r="R921" s="3" t="str">
        <f t="shared" si="113"/>
        <v>N</v>
      </c>
      <c r="S921" s="77">
        <f t="shared" si="114"/>
        <v>458.64</v>
      </c>
      <c r="T921" s="78">
        <f t="shared" si="115"/>
        <v>0</v>
      </c>
      <c r="U921" s="77">
        <f t="shared" si="116"/>
        <v>0</v>
      </c>
      <c r="V921" s="77">
        <f t="shared" si="117"/>
        <v>0</v>
      </c>
      <c r="W921" s="78">
        <f t="shared" si="118"/>
        <v>0</v>
      </c>
      <c r="X921" s="77">
        <f t="shared" si="119"/>
        <v>0</v>
      </c>
      <c r="AH921" s="2"/>
      <c r="AQ921" s="2"/>
      <c r="AS921" s="2"/>
      <c r="AT921" s="2"/>
    </row>
    <row r="922" spans="1:46" ht="12.75">
      <c r="A922" s="3">
        <v>2016</v>
      </c>
      <c r="C922" s="1" t="s">
        <v>1146</v>
      </c>
      <c r="D922" s="2">
        <v>38447</v>
      </c>
      <c r="E922" s="1" t="s">
        <v>1050</v>
      </c>
      <c r="F922" s="2">
        <v>38509</v>
      </c>
      <c r="G922" s="77">
        <v>28641.6</v>
      </c>
      <c r="H922" s="77">
        <v>0</v>
      </c>
      <c r="I922" s="77">
        <v>0</v>
      </c>
      <c r="J922" s="2">
        <v>1</v>
      </c>
      <c r="K922" s="78">
        <v>30</v>
      </c>
      <c r="L922" s="2">
        <v>42370</v>
      </c>
      <c r="M922" s="2">
        <v>42735</v>
      </c>
      <c r="N922" s="77">
        <v>0</v>
      </c>
      <c r="P922" s="77">
        <v>0</v>
      </c>
      <c r="Q922" s="78">
        <f t="shared" si="112"/>
        <v>0</v>
      </c>
      <c r="R922" s="3" t="str">
        <f t="shared" si="113"/>
        <v>N</v>
      </c>
      <c r="S922" s="77">
        <f t="shared" si="114"/>
        <v>28641.6</v>
      </c>
      <c r="T922" s="78">
        <f t="shared" si="115"/>
        <v>0</v>
      </c>
      <c r="U922" s="77">
        <f t="shared" si="116"/>
        <v>0</v>
      </c>
      <c r="V922" s="77">
        <f t="shared" si="117"/>
        <v>0</v>
      </c>
      <c r="W922" s="78">
        <f t="shared" si="118"/>
        <v>0</v>
      </c>
      <c r="X922" s="77">
        <f t="shared" si="119"/>
        <v>0</v>
      </c>
      <c r="AH922" s="2"/>
      <c r="AQ922" s="2"/>
      <c r="AS922" s="2"/>
      <c r="AT922" s="2"/>
    </row>
    <row r="923" spans="1:46" ht="12.75">
      <c r="A923" s="3">
        <v>2016</v>
      </c>
      <c r="C923" s="1" t="s">
        <v>1147</v>
      </c>
      <c r="D923" s="2">
        <v>37768</v>
      </c>
      <c r="E923" s="1" t="s">
        <v>1148</v>
      </c>
      <c r="F923" s="2">
        <v>37781</v>
      </c>
      <c r="G923" s="77">
        <v>58.04</v>
      </c>
      <c r="H923" s="77">
        <v>0</v>
      </c>
      <c r="I923" s="77">
        <v>0</v>
      </c>
      <c r="J923" s="2">
        <v>1</v>
      </c>
      <c r="K923" s="78">
        <v>30</v>
      </c>
      <c r="L923" s="2">
        <v>42370</v>
      </c>
      <c r="M923" s="2">
        <v>42735</v>
      </c>
      <c r="N923" s="77">
        <v>0</v>
      </c>
      <c r="P923" s="77">
        <v>0</v>
      </c>
      <c r="Q923" s="78">
        <f t="shared" si="112"/>
        <v>0</v>
      </c>
      <c r="R923" s="3" t="str">
        <f t="shared" si="113"/>
        <v>N</v>
      </c>
      <c r="S923" s="77">
        <f t="shared" si="114"/>
        <v>58.04</v>
      </c>
      <c r="T923" s="78">
        <f t="shared" si="115"/>
        <v>0</v>
      </c>
      <c r="U923" s="77">
        <f t="shared" si="116"/>
        <v>0</v>
      </c>
      <c r="V923" s="77">
        <f t="shared" si="117"/>
        <v>0</v>
      </c>
      <c r="W923" s="78">
        <f t="shared" si="118"/>
        <v>0</v>
      </c>
      <c r="X923" s="77">
        <f t="shared" si="119"/>
        <v>0</v>
      </c>
      <c r="AH923" s="2"/>
      <c r="AQ923" s="2"/>
      <c r="AS923" s="2"/>
      <c r="AT923" s="2"/>
    </row>
    <row r="924" spans="1:46" ht="12.75">
      <c r="A924" s="3">
        <v>2016</v>
      </c>
      <c r="C924" s="1" t="s">
        <v>1147</v>
      </c>
      <c r="D924" s="2">
        <v>38492</v>
      </c>
      <c r="E924" s="1" t="s">
        <v>1149</v>
      </c>
      <c r="F924" s="2">
        <v>38509</v>
      </c>
      <c r="G924" s="77">
        <v>71.8</v>
      </c>
      <c r="H924" s="77">
        <v>0</v>
      </c>
      <c r="I924" s="77">
        <v>0</v>
      </c>
      <c r="J924" s="2">
        <v>1</v>
      </c>
      <c r="K924" s="78">
        <v>30</v>
      </c>
      <c r="L924" s="2">
        <v>42370</v>
      </c>
      <c r="M924" s="2">
        <v>42735</v>
      </c>
      <c r="N924" s="77">
        <v>0</v>
      </c>
      <c r="P924" s="77">
        <v>0</v>
      </c>
      <c r="Q924" s="78">
        <f t="shared" si="112"/>
        <v>0</v>
      </c>
      <c r="R924" s="3" t="str">
        <f t="shared" si="113"/>
        <v>N</v>
      </c>
      <c r="S924" s="77">
        <f t="shared" si="114"/>
        <v>71.8</v>
      </c>
      <c r="T924" s="78">
        <f t="shared" si="115"/>
        <v>0</v>
      </c>
      <c r="U924" s="77">
        <f t="shared" si="116"/>
        <v>0</v>
      </c>
      <c r="V924" s="77">
        <f t="shared" si="117"/>
        <v>0</v>
      </c>
      <c r="W924" s="78">
        <f t="shared" si="118"/>
        <v>0</v>
      </c>
      <c r="X924" s="77">
        <f t="shared" si="119"/>
        <v>0</v>
      </c>
      <c r="AH924" s="2"/>
      <c r="AQ924" s="2"/>
      <c r="AS924" s="2"/>
      <c r="AT924" s="2"/>
    </row>
    <row r="925" spans="1:46" ht="12.75">
      <c r="A925" s="3">
        <v>2016</v>
      </c>
      <c r="C925" s="1" t="s">
        <v>1147</v>
      </c>
      <c r="D925" s="2">
        <v>38622</v>
      </c>
      <c r="E925" s="1" t="s">
        <v>1150</v>
      </c>
      <c r="F925" s="2">
        <v>38623</v>
      </c>
      <c r="G925" s="77">
        <v>58</v>
      </c>
      <c r="H925" s="77">
        <v>0</v>
      </c>
      <c r="I925" s="77">
        <v>0</v>
      </c>
      <c r="J925" s="2">
        <v>1</v>
      </c>
      <c r="K925" s="78">
        <v>30</v>
      </c>
      <c r="L925" s="2">
        <v>42370</v>
      </c>
      <c r="M925" s="2">
        <v>42735</v>
      </c>
      <c r="N925" s="77">
        <v>0</v>
      </c>
      <c r="P925" s="77">
        <v>0</v>
      </c>
      <c r="Q925" s="78">
        <f t="shared" si="112"/>
        <v>0</v>
      </c>
      <c r="R925" s="3" t="str">
        <f t="shared" si="113"/>
        <v>N</v>
      </c>
      <c r="S925" s="77">
        <f t="shared" si="114"/>
        <v>58</v>
      </c>
      <c r="T925" s="78">
        <f t="shared" si="115"/>
        <v>0</v>
      </c>
      <c r="U925" s="77">
        <f t="shared" si="116"/>
        <v>0</v>
      </c>
      <c r="V925" s="77">
        <f t="shared" si="117"/>
        <v>0</v>
      </c>
      <c r="W925" s="78">
        <f t="shared" si="118"/>
        <v>0</v>
      </c>
      <c r="X925" s="77">
        <f t="shared" si="119"/>
        <v>0</v>
      </c>
      <c r="AH925" s="2"/>
      <c r="AQ925" s="2"/>
      <c r="AS925" s="2"/>
      <c r="AT925" s="2"/>
    </row>
    <row r="926" spans="1:46" ht="12.75">
      <c r="A926" s="3">
        <v>2016</v>
      </c>
      <c r="C926" s="1" t="s">
        <v>1147</v>
      </c>
      <c r="D926" s="2">
        <v>39458</v>
      </c>
      <c r="E926" s="1" t="s">
        <v>1151</v>
      </c>
      <c r="F926" s="2">
        <v>39463</v>
      </c>
      <c r="G926" s="77">
        <v>72.36</v>
      </c>
      <c r="H926" s="77">
        <v>0</v>
      </c>
      <c r="I926" s="77">
        <v>0</v>
      </c>
      <c r="J926" s="2">
        <v>1</v>
      </c>
      <c r="K926" s="78">
        <v>30</v>
      </c>
      <c r="L926" s="2">
        <v>42370</v>
      </c>
      <c r="M926" s="2">
        <v>42735</v>
      </c>
      <c r="N926" s="77">
        <v>0</v>
      </c>
      <c r="P926" s="77">
        <v>0</v>
      </c>
      <c r="Q926" s="78">
        <f t="shared" si="112"/>
        <v>0</v>
      </c>
      <c r="R926" s="3" t="str">
        <f t="shared" si="113"/>
        <v>N</v>
      </c>
      <c r="S926" s="77">
        <f t="shared" si="114"/>
        <v>72.36</v>
      </c>
      <c r="T926" s="78">
        <f t="shared" si="115"/>
        <v>0</v>
      </c>
      <c r="U926" s="77">
        <f t="shared" si="116"/>
        <v>0</v>
      </c>
      <c r="V926" s="77">
        <f t="shared" si="117"/>
        <v>0</v>
      </c>
      <c r="W926" s="78">
        <f t="shared" si="118"/>
        <v>0</v>
      </c>
      <c r="X926" s="77">
        <f t="shared" si="119"/>
        <v>0</v>
      </c>
      <c r="AH926" s="2"/>
      <c r="AQ926" s="2"/>
      <c r="AS926" s="2"/>
      <c r="AT926" s="2"/>
    </row>
    <row r="927" spans="1:46" ht="12.75">
      <c r="A927" s="3">
        <v>2016</v>
      </c>
      <c r="C927" s="1" t="s">
        <v>1147</v>
      </c>
      <c r="D927" s="2">
        <v>40927</v>
      </c>
      <c r="E927" s="1" t="s">
        <v>233</v>
      </c>
      <c r="F927" s="2">
        <v>40952</v>
      </c>
      <c r="G927" s="77">
        <v>68</v>
      </c>
      <c r="H927" s="77">
        <v>0</v>
      </c>
      <c r="I927" s="77">
        <v>0</v>
      </c>
      <c r="J927" s="2">
        <v>1</v>
      </c>
      <c r="K927" s="78">
        <v>30</v>
      </c>
      <c r="L927" s="2">
        <v>42370</v>
      </c>
      <c r="M927" s="2">
        <v>42735</v>
      </c>
      <c r="N927" s="77">
        <v>0</v>
      </c>
      <c r="P927" s="77">
        <v>0</v>
      </c>
      <c r="Q927" s="78">
        <f t="shared" si="112"/>
        <v>0</v>
      </c>
      <c r="R927" s="3" t="str">
        <f t="shared" si="113"/>
        <v>N</v>
      </c>
      <c r="S927" s="77">
        <f t="shared" si="114"/>
        <v>68</v>
      </c>
      <c r="T927" s="78">
        <f t="shared" si="115"/>
        <v>0</v>
      </c>
      <c r="U927" s="77">
        <f t="shared" si="116"/>
        <v>0</v>
      </c>
      <c r="V927" s="77">
        <f t="shared" si="117"/>
        <v>0</v>
      </c>
      <c r="W927" s="78">
        <f t="shared" si="118"/>
        <v>0</v>
      </c>
      <c r="X927" s="77">
        <f t="shared" si="119"/>
        <v>0</v>
      </c>
      <c r="AH927" s="2"/>
      <c r="AQ927" s="2"/>
      <c r="AS927" s="2"/>
      <c r="AT927" s="2"/>
    </row>
    <row r="928" spans="1:46" ht="12.75">
      <c r="A928" s="3">
        <v>2016</v>
      </c>
      <c r="C928" s="1" t="s">
        <v>1147</v>
      </c>
      <c r="D928" s="2">
        <v>40270</v>
      </c>
      <c r="E928" s="1" t="s">
        <v>1152</v>
      </c>
      <c r="F928" s="2">
        <v>40287</v>
      </c>
      <c r="G928" s="77">
        <v>67.5</v>
      </c>
      <c r="H928" s="77">
        <v>0</v>
      </c>
      <c r="I928" s="77">
        <v>0</v>
      </c>
      <c r="J928" s="2">
        <v>1</v>
      </c>
      <c r="K928" s="78">
        <v>30</v>
      </c>
      <c r="L928" s="2">
        <v>42370</v>
      </c>
      <c r="M928" s="2">
        <v>42735</v>
      </c>
      <c r="N928" s="77">
        <v>0</v>
      </c>
      <c r="P928" s="77">
        <v>0</v>
      </c>
      <c r="Q928" s="78">
        <f t="shared" si="112"/>
        <v>0</v>
      </c>
      <c r="R928" s="3" t="str">
        <f t="shared" si="113"/>
        <v>N</v>
      </c>
      <c r="S928" s="77">
        <f t="shared" si="114"/>
        <v>67.5</v>
      </c>
      <c r="T928" s="78">
        <f t="shared" si="115"/>
        <v>0</v>
      </c>
      <c r="U928" s="77">
        <f t="shared" si="116"/>
        <v>0</v>
      </c>
      <c r="V928" s="77">
        <f t="shared" si="117"/>
        <v>0</v>
      </c>
      <c r="W928" s="78">
        <f t="shared" si="118"/>
        <v>0</v>
      </c>
      <c r="X928" s="77">
        <f t="shared" si="119"/>
        <v>0</v>
      </c>
      <c r="AH928" s="2"/>
      <c r="AQ928" s="2"/>
      <c r="AS928" s="2"/>
      <c r="AT928" s="2"/>
    </row>
    <row r="929" spans="1:46" ht="12.75">
      <c r="A929" s="3">
        <v>2016</v>
      </c>
      <c r="C929" s="1" t="s">
        <v>1147</v>
      </c>
      <c r="D929" s="2">
        <v>41296</v>
      </c>
      <c r="E929" s="1" t="s">
        <v>1153</v>
      </c>
      <c r="F929" s="2">
        <v>41302</v>
      </c>
      <c r="G929" s="77">
        <v>68</v>
      </c>
      <c r="H929" s="77">
        <v>0</v>
      </c>
      <c r="I929" s="77">
        <v>0</v>
      </c>
      <c r="J929" s="2">
        <v>1</v>
      </c>
      <c r="K929" s="78">
        <v>30</v>
      </c>
      <c r="L929" s="2">
        <v>42370</v>
      </c>
      <c r="M929" s="2">
        <v>42735</v>
      </c>
      <c r="N929" s="77">
        <v>0</v>
      </c>
      <c r="P929" s="77">
        <v>0</v>
      </c>
      <c r="Q929" s="78">
        <f t="shared" si="112"/>
        <v>0</v>
      </c>
      <c r="R929" s="3" t="str">
        <f t="shared" si="113"/>
        <v>N</v>
      </c>
      <c r="S929" s="77">
        <f t="shared" si="114"/>
        <v>68</v>
      </c>
      <c r="T929" s="78">
        <f t="shared" si="115"/>
        <v>0</v>
      </c>
      <c r="U929" s="77">
        <f t="shared" si="116"/>
        <v>0</v>
      </c>
      <c r="V929" s="77">
        <f t="shared" si="117"/>
        <v>0</v>
      </c>
      <c r="W929" s="78">
        <f t="shared" si="118"/>
        <v>0</v>
      </c>
      <c r="X929" s="77">
        <f t="shared" si="119"/>
        <v>0</v>
      </c>
      <c r="AH929" s="2"/>
      <c r="AQ929" s="2"/>
      <c r="AS929" s="2"/>
      <c r="AT929" s="2"/>
    </row>
    <row r="930" spans="1:46" ht="12.75">
      <c r="A930" s="3">
        <v>2016</v>
      </c>
      <c r="C930" s="1" t="s">
        <v>1147</v>
      </c>
      <c r="D930" s="2">
        <v>40193</v>
      </c>
      <c r="E930" s="1" t="s">
        <v>1154</v>
      </c>
      <c r="F930" s="2">
        <v>40212</v>
      </c>
      <c r="G930" s="77">
        <v>67.5</v>
      </c>
      <c r="H930" s="77">
        <v>0</v>
      </c>
      <c r="I930" s="77">
        <v>0</v>
      </c>
      <c r="J930" s="2">
        <v>1</v>
      </c>
      <c r="K930" s="78">
        <v>30</v>
      </c>
      <c r="L930" s="2">
        <v>42370</v>
      </c>
      <c r="M930" s="2">
        <v>42735</v>
      </c>
      <c r="N930" s="77">
        <v>0</v>
      </c>
      <c r="P930" s="77">
        <v>0</v>
      </c>
      <c r="Q930" s="78">
        <f t="shared" si="112"/>
        <v>0</v>
      </c>
      <c r="R930" s="3" t="str">
        <f t="shared" si="113"/>
        <v>N</v>
      </c>
      <c r="S930" s="77">
        <f t="shared" si="114"/>
        <v>67.5</v>
      </c>
      <c r="T930" s="78">
        <f t="shared" si="115"/>
        <v>0</v>
      </c>
      <c r="U930" s="77">
        <f t="shared" si="116"/>
        <v>0</v>
      </c>
      <c r="V930" s="77">
        <f t="shared" si="117"/>
        <v>0</v>
      </c>
      <c r="W930" s="78">
        <f t="shared" si="118"/>
        <v>0</v>
      </c>
      <c r="X930" s="77">
        <f t="shared" si="119"/>
        <v>0</v>
      </c>
      <c r="AH930" s="2"/>
      <c r="AQ930" s="2"/>
      <c r="AS930" s="2"/>
      <c r="AT930" s="2"/>
    </row>
    <row r="931" spans="1:46" ht="12.75">
      <c r="A931" s="3">
        <v>2016</v>
      </c>
      <c r="C931" s="1" t="s">
        <v>1147</v>
      </c>
      <c r="D931" s="2">
        <v>39176</v>
      </c>
      <c r="E931" s="1" t="s">
        <v>1155</v>
      </c>
      <c r="F931" s="2">
        <v>39184</v>
      </c>
      <c r="G931" s="77">
        <v>58</v>
      </c>
      <c r="H931" s="77">
        <v>0</v>
      </c>
      <c r="I931" s="77">
        <v>0</v>
      </c>
      <c r="J931" s="2">
        <v>1</v>
      </c>
      <c r="K931" s="78">
        <v>30</v>
      </c>
      <c r="L931" s="2">
        <v>42370</v>
      </c>
      <c r="M931" s="2">
        <v>42735</v>
      </c>
      <c r="N931" s="77">
        <v>0</v>
      </c>
      <c r="P931" s="77">
        <v>0</v>
      </c>
      <c r="Q931" s="78">
        <f t="shared" si="112"/>
        <v>0</v>
      </c>
      <c r="R931" s="3" t="str">
        <f t="shared" si="113"/>
        <v>N</v>
      </c>
      <c r="S931" s="77">
        <f t="shared" si="114"/>
        <v>58</v>
      </c>
      <c r="T931" s="78">
        <f t="shared" si="115"/>
        <v>0</v>
      </c>
      <c r="U931" s="77">
        <f t="shared" si="116"/>
        <v>0</v>
      </c>
      <c r="V931" s="77">
        <f t="shared" si="117"/>
        <v>0</v>
      </c>
      <c r="W931" s="78">
        <f t="shared" si="118"/>
        <v>0</v>
      </c>
      <c r="X931" s="77">
        <f t="shared" si="119"/>
        <v>0</v>
      </c>
      <c r="AH931" s="2"/>
      <c r="AQ931" s="2"/>
      <c r="AS931" s="2"/>
      <c r="AT931" s="2"/>
    </row>
    <row r="932" spans="1:46" ht="12.75">
      <c r="A932" s="3">
        <v>2016</v>
      </c>
      <c r="C932" s="1" t="s">
        <v>1147</v>
      </c>
      <c r="D932" s="2">
        <v>40310</v>
      </c>
      <c r="E932" s="1" t="s">
        <v>1156</v>
      </c>
      <c r="F932" s="2">
        <v>40324</v>
      </c>
      <c r="G932" s="77">
        <v>67.5</v>
      </c>
      <c r="H932" s="77">
        <v>0</v>
      </c>
      <c r="I932" s="77">
        <v>0</v>
      </c>
      <c r="J932" s="2">
        <v>1</v>
      </c>
      <c r="K932" s="78">
        <v>30</v>
      </c>
      <c r="L932" s="2">
        <v>42370</v>
      </c>
      <c r="M932" s="2">
        <v>42735</v>
      </c>
      <c r="N932" s="77">
        <v>0</v>
      </c>
      <c r="P932" s="77">
        <v>0</v>
      </c>
      <c r="Q932" s="78">
        <f t="shared" si="112"/>
        <v>0</v>
      </c>
      <c r="R932" s="3" t="str">
        <f t="shared" si="113"/>
        <v>N</v>
      </c>
      <c r="S932" s="77">
        <f t="shared" si="114"/>
        <v>67.5</v>
      </c>
      <c r="T932" s="78">
        <f t="shared" si="115"/>
        <v>0</v>
      </c>
      <c r="U932" s="77">
        <f t="shared" si="116"/>
        <v>0</v>
      </c>
      <c r="V932" s="77">
        <f t="shared" si="117"/>
        <v>0</v>
      </c>
      <c r="W932" s="78">
        <f t="shared" si="118"/>
        <v>0</v>
      </c>
      <c r="X932" s="77">
        <f t="shared" si="119"/>
        <v>0</v>
      </c>
      <c r="AH932" s="2"/>
      <c r="AQ932" s="2"/>
      <c r="AS932" s="2"/>
      <c r="AT932" s="2"/>
    </row>
    <row r="933" spans="1:46" ht="12.75">
      <c r="A933" s="3">
        <v>2016</v>
      </c>
      <c r="C933" s="1" t="s">
        <v>1147</v>
      </c>
      <c r="D933" s="2">
        <v>38083</v>
      </c>
      <c r="E933" s="1" t="s">
        <v>1157</v>
      </c>
      <c r="F933" s="2">
        <v>38139</v>
      </c>
      <c r="G933" s="77">
        <v>58.04</v>
      </c>
      <c r="H933" s="77">
        <v>0</v>
      </c>
      <c r="I933" s="77">
        <v>0</v>
      </c>
      <c r="J933" s="2">
        <v>1</v>
      </c>
      <c r="K933" s="78">
        <v>30</v>
      </c>
      <c r="L933" s="2">
        <v>42370</v>
      </c>
      <c r="M933" s="2">
        <v>42735</v>
      </c>
      <c r="N933" s="77">
        <v>0</v>
      </c>
      <c r="P933" s="77">
        <v>0</v>
      </c>
      <c r="Q933" s="78">
        <f t="shared" si="112"/>
        <v>0</v>
      </c>
      <c r="R933" s="3" t="str">
        <f t="shared" si="113"/>
        <v>N</v>
      </c>
      <c r="S933" s="77">
        <f t="shared" si="114"/>
        <v>58.04</v>
      </c>
      <c r="T933" s="78">
        <f t="shared" si="115"/>
        <v>0</v>
      </c>
      <c r="U933" s="77">
        <f t="shared" si="116"/>
        <v>0</v>
      </c>
      <c r="V933" s="77">
        <f t="shared" si="117"/>
        <v>0</v>
      </c>
      <c r="W933" s="78">
        <f t="shared" si="118"/>
        <v>0</v>
      </c>
      <c r="X933" s="77">
        <f t="shared" si="119"/>
        <v>0</v>
      </c>
      <c r="AH933" s="2"/>
      <c r="AQ933" s="2"/>
      <c r="AS933" s="2"/>
      <c r="AT933" s="2"/>
    </row>
    <row r="934" spans="1:46" ht="12.75">
      <c r="A934" s="3">
        <v>2016</v>
      </c>
      <c r="C934" s="1" t="s">
        <v>1158</v>
      </c>
      <c r="D934" s="2">
        <v>40904</v>
      </c>
      <c r="E934" s="1" t="s">
        <v>1159</v>
      </c>
      <c r="F934" s="2">
        <v>40924</v>
      </c>
      <c r="G934" s="77">
        <v>0.4</v>
      </c>
      <c r="H934" s="77">
        <v>0</v>
      </c>
      <c r="I934" s="77">
        <v>0</v>
      </c>
      <c r="J934" s="2">
        <v>1</v>
      </c>
      <c r="K934" s="78">
        <v>30</v>
      </c>
      <c r="L934" s="2">
        <v>42370</v>
      </c>
      <c r="M934" s="2">
        <v>42735</v>
      </c>
      <c r="N934" s="77">
        <v>0</v>
      </c>
      <c r="P934" s="77">
        <v>0</v>
      </c>
      <c r="Q934" s="78">
        <f t="shared" si="112"/>
        <v>0</v>
      </c>
      <c r="R934" s="3" t="str">
        <f t="shared" si="113"/>
        <v>N</v>
      </c>
      <c r="S934" s="77">
        <f t="shared" si="114"/>
        <v>0.4</v>
      </c>
      <c r="T934" s="78">
        <f t="shared" si="115"/>
        <v>0</v>
      </c>
      <c r="U934" s="77">
        <f t="shared" si="116"/>
        <v>0</v>
      </c>
      <c r="V934" s="77">
        <f t="shared" si="117"/>
        <v>0</v>
      </c>
      <c r="W934" s="78">
        <f t="shared" si="118"/>
        <v>0</v>
      </c>
      <c r="X934" s="77">
        <f t="shared" si="119"/>
        <v>0</v>
      </c>
      <c r="AH934" s="2"/>
      <c r="AQ934" s="2"/>
      <c r="AS934" s="2"/>
      <c r="AT934" s="2"/>
    </row>
    <row r="935" spans="1:46" ht="12.75">
      <c r="A935" s="3">
        <v>2016</v>
      </c>
      <c r="B935" s="3">
        <v>17938</v>
      </c>
      <c r="C935" s="1" t="s">
        <v>1160</v>
      </c>
      <c r="D935" s="2">
        <v>42354</v>
      </c>
      <c r="E935" s="1" t="s">
        <v>1161</v>
      </c>
      <c r="F935" s="2">
        <v>42355</v>
      </c>
      <c r="G935" s="77">
        <v>7612.8</v>
      </c>
      <c r="H935" s="77">
        <v>7612.8</v>
      </c>
      <c r="I935" s="77">
        <v>0</v>
      </c>
      <c r="J935" s="2">
        <v>42433</v>
      </c>
      <c r="K935" s="78">
        <v>30</v>
      </c>
      <c r="L935" s="2">
        <v>42370</v>
      </c>
      <c r="M935" s="2">
        <v>42735</v>
      </c>
      <c r="N935" s="77">
        <v>0</v>
      </c>
      <c r="P935" s="77">
        <v>0</v>
      </c>
      <c r="Q935" s="78">
        <f t="shared" si="112"/>
        <v>78</v>
      </c>
      <c r="R935" s="3" t="str">
        <f t="shared" si="113"/>
        <v>S</v>
      </c>
      <c r="S935" s="77">
        <f t="shared" si="114"/>
        <v>0</v>
      </c>
      <c r="T935" s="78">
        <f t="shared" si="115"/>
        <v>79</v>
      </c>
      <c r="U935" s="77">
        <f t="shared" si="116"/>
        <v>593798.4</v>
      </c>
      <c r="V935" s="77">
        <f t="shared" si="117"/>
        <v>601411.2</v>
      </c>
      <c r="W935" s="78">
        <f t="shared" si="118"/>
        <v>48</v>
      </c>
      <c r="X935" s="77">
        <f t="shared" si="119"/>
        <v>365414.4</v>
      </c>
      <c r="AH935" s="2"/>
      <c r="AQ935" s="2"/>
      <c r="AS935" s="2"/>
      <c r="AT935" s="2"/>
    </row>
    <row r="936" spans="1:46" ht="12.75">
      <c r="A936" s="3">
        <v>2016</v>
      </c>
      <c r="B936" s="3">
        <v>10918</v>
      </c>
      <c r="C936" s="1" t="s">
        <v>1162</v>
      </c>
      <c r="D936" s="2">
        <v>42584</v>
      </c>
      <c r="E936" s="1" t="s">
        <v>1163</v>
      </c>
      <c r="F936" s="2">
        <v>42601</v>
      </c>
      <c r="G936" s="77">
        <v>1236.55</v>
      </c>
      <c r="H936" s="77">
        <v>1236.55</v>
      </c>
      <c r="I936" s="77">
        <v>0</v>
      </c>
      <c r="J936" s="2">
        <v>42619</v>
      </c>
      <c r="K936" s="78">
        <v>30</v>
      </c>
      <c r="L936" s="2">
        <v>42370</v>
      </c>
      <c r="M936" s="2">
        <v>42735</v>
      </c>
      <c r="N936" s="77">
        <v>0</v>
      </c>
      <c r="P936" s="77">
        <v>0</v>
      </c>
      <c r="Q936" s="78">
        <f t="shared" si="112"/>
        <v>18</v>
      </c>
      <c r="R936" s="3" t="str">
        <f t="shared" si="113"/>
        <v>S</v>
      </c>
      <c r="S936" s="77">
        <f t="shared" si="114"/>
        <v>0</v>
      </c>
      <c r="T936" s="78">
        <f t="shared" si="115"/>
        <v>35</v>
      </c>
      <c r="U936" s="77">
        <f t="shared" si="116"/>
        <v>22257.9</v>
      </c>
      <c r="V936" s="77">
        <f t="shared" si="117"/>
        <v>43279.25</v>
      </c>
      <c r="W936" s="78">
        <f t="shared" si="118"/>
        <v>-12</v>
      </c>
      <c r="X936" s="77">
        <f t="shared" si="119"/>
        <v>-14838.6</v>
      </c>
      <c r="AH936" s="2"/>
      <c r="AQ936" s="2"/>
      <c r="AS936" s="2"/>
      <c r="AT936" s="2"/>
    </row>
    <row r="937" spans="1:46" ht="12.75">
      <c r="A937" s="3">
        <v>2016</v>
      </c>
      <c r="C937" s="1" t="s">
        <v>1164</v>
      </c>
      <c r="D937" s="2">
        <v>38926</v>
      </c>
      <c r="E937" s="1" t="s">
        <v>179</v>
      </c>
      <c r="F937" s="2">
        <v>38933</v>
      </c>
      <c r="G937" s="77">
        <v>270</v>
      </c>
      <c r="H937" s="77">
        <v>0</v>
      </c>
      <c r="I937" s="77">
        <v>0</v>
      </c>
      <c r="J937" s="2">
        <v>1</v>
      </c>
      <c r="K937" s="78">
        <v>30</v>
      </c>
      <c r="L937" s="2">
        <v>42370</v>
      </c>
      <c r="M937" s="2">
        <v>42735</v>
      </c>
      <c r="N937" s="77">
        <v>0</v>
      </c>
      <c r="P937" s="77">
        <v>0</v>
      </c>
      <c r="Q937" s="78">
        <f t="shared" si="112"/>
        <v>0</v>
      </c>
      <c r="R937" s="3" t="str">
        <f t="shared" si="113"/>
        <v>N</v>
      </c>
      <c r="S937" s="77">
        <f t="shared" si="114"/>
        <v>270</v>
      </c>
      <c r="T937" s="78">
        <f t="shared" si="115"/>
        <v>0</v>
      </c>
      <c r="U937" s="77">
        <f t="shared" si="116"/>
        <v>0</v>
      </c>
      <c r="V937" s="77">
        <f t="shared" si="117"/>
        <v>0</v>
      </c>
      <c r="W937" s="78">
        <f t="shared" si="118"/>
        <v>0</v>
      </c>
      <c r="X937" s="77">
        <f t="shared" si="119"/>
        <v>0</v>
      </c>
      <c r="AH937" s="2"/>
      <c r="AQ937" s="2"/>
      <c r="AS937" s="2"/>
      <c r="AT937" s="2"/>
    </row>
    <row r="938" spans="1:46" ht="12.75">
      <c r="A938" s="3">
        <v>2016</v>
      </c>
      <c r="B938" s="3">
        <v>13092</v>
      </c>
      <c r="C938" s="1" t="s">
        <v>1165</v>
      </c>
      <c r="D938" s="2">
        <v>42258</v>
      </c>
      <c r="E938" s="1" t="s">
        <v>1166</v>
      </c>
      <c r="F938" s="2">
        <v>42262</v>
      </c>
      <c r="G938" s="77">
        <v>472.14</v>
      </c>
      <c r="H938" s="77">
        <v>0</v>
      </c>
      <c r="I938" s="77">
        <v>0</v>
      </c>
      <c r="J938" s="2">
        <v>1</v>
      </c>
      <c r="K938" s="78">
        <v>30</v>
      </c>
      <c r="L938" s="2">
        <v>42370</v>
      </c>
      <c r="M938" s="2">
        <v>42735</v>
      </c>
      <c r="N938" s="77">
        <v>0</v>
      </c>
      <c r="P938" s="77">
        <v>0</v>
      </c>
      <c r="Q938" s="78">
        <f t="shared" si="112"/>
        <v>0</v>
      </c>
      <c r="R938" s="3" t="str">
        <f t="shared" si="113"/>
        <v>N</v>
      </c>
      <c r="S938" s="77">
        <f t="shared" si="114"/>
        <v>472.14</v>
      </c>
      <c r="T938" s="78">
        <f t="shared" si="115"/>
        <v>0</v>
      </c>
      <c r="U938" s="77">
        <f t="shared" si="116"/>
        <v>0</v>
      </c>
      <c r="V938" s="77">
        <f t="shared" si="117"/>
        <v>0</v>
      </c>
      <c r="W938" s="78">
        <f t="shared" si="118"/>
        <v>0</v>
      </c>
      <c r="X938" s="77">
        <f t="shared" si="119"/>
        <v>0</v>
      </c>
      <c r="AH938" s="2"/>
      <c r="AQ938" s="2"/>
      <c r="AS938" s="2"/>
      <c r="AT938" s="2"/>
    </row>
    <row r="939" spans="1:46" ht="12.75">
      <c r="A939" s="3">
        <v>2016</v>
      </c>
      <c r="B939" s="3">
        <v>18388</v>
      </c>
      <c r="C939" s="1" t="s">
        <v>1167</v>
      </c>
      <c r="D939" s="2">
        <v>42360</v>
      </c>
      <c r="E939" s="1" t="s">
        <v>1168</v>
      </c>
      <c r="F939" s="2">
        <v>42367</v>
      </c>
      <c r="G939" s="77">
        <v>681.98</v>
      </c>
      <c r="H939" s="77">
        <v>681.98</v>
      </c>
      <c r="I939" s="77">
        <v>0</v>
      </c>
      <c r="J939" s="2">
        <v>42430</v>
      </c>
      <c r="K939" s="78">
        <v>30</v>
      </c>
      <c r="L939" s="2">
        <v>42370</v>
      </c>
      <c r="M939" s="2">
        <v>42735</v>
      </c>
      <c r="N939" s="77">
        <v>0</v>
      </c>
      <c r="P939" s="77">
        <v>0</v>
      </c>
      <c r="Q939" s="78">
        <f t="shared" si="112"/>
        <v>63</v>
      </c>
      <c r="R939" s="3" t="str">
        <f t="shared" si="113"/>
        <v>S</v>
      </c>
      <c r="S939" s="77">
        <f t="shared" si="114"/>
        <v>0</v>
      </c>
      <c r="T939" s="78">
        <f t="shared" si="115"/>
        <v>70</v>
      </c>
      <c r="U939" s="77">
        <f t="shared" si="116"/>
        <v>42964.74</v>
      </c>
      <c r="V939" s="77">
        <f t="shared" si="117"/>
        <v>47738.6</v>
      </c>
      <c r="W939" s="78">
        <f t="shared" si="118"/>
        <v>33</v>
      </c>
      <c r="X939" s="77">
        <f t="shared" si="119"/>
        <v>22505.34</v>
      </c>
      <c r="AH939" s="2"/>
      <c r="AQ939" s="2"/>
      <c r="AS939" s="2"/>
      <c r="AT939" s="2"/>
    </row>
    <row r="940" spans="1:46" ht="12.75">
      <c r="A940" s="3">
        <v>2016</v>
      </c>
      <c r="B940" s="3">
        <v>299</v>
      </c>
      <c r="C940" s="1" t="s">
        <v>1167</v>
      </c>
      <c r="D940" s="2">
        <v>42369</v>
      </c>
      <c r="E940" s="1" t="s">
        <v>1169</v>
      </c>
      <c r="F940" s="2">
        <v>42380</v>
      </c>
      <c r="G940" s="77">
        <v>2852.6</v>
      </c>
      <c r="H940" s="77">
        <v>2852.6</v>
      </c>
      <c r="I940" s="77">
        <v>0</v>
      </c>
      <c r="J940" s="2">
        <v>42431</v>
      </c>
      <c r="K940" s="78">
        <v>30</v>
      </c>
      <c r="L940" s="2">
        <v>42370</v>
      </c>
      <c r="M940" s="2">
        <v>42735</v>
      </c>
      <c r="N940" s="77">
        <v>0</v>
      </c>
      <c r="P940" s="77">
        <v>0</v>
      </c>
      <c r="Q940" s="78">
        <f t="shared" si="112"/>
        <v>51</v>
      </c>
      <c r="R940" s="3" t="str">
        <f t="shared" si="113"/>
        <v>S</v>
      </c>
      <c r="S940" s="77">
        <f t="shared" si="114"/>
        <v>0</v>
      </c>
      <c r="T940" s="78">
        <f t="shared" si="115"/>
        <v>62</v>
      </c>
      <c r="U940" s="77">
        <f t="shared" si="116"/>
        <v>145482.6</v>
      </c>
      <c r="V940" s="77">
        <f t="shared" si="117"/>
        <v>176861.2</v>
      </c>
      <c r="W940" s="78">
        <f t="shared" si="118"/>
        <v>21</v>
      </c>
      <c r="X940" s="77">
        <f t="shared" si="119"/>
        <v>59904.6</v>
      </c>
      <c r="AH940" s="2"/>
      <c r="AQ940" s="2"/>
      <c r="AS940" s="2"/>
      <c r="AT940" s="2"/>
    </row>
    <row r="941" spans="1:46" ht="12.75">
      <c r="A941" s="3">
        <v>2016</v>
      </c>
      <c r="B941" s="3">
        <v>7621</v>
      </c>
      <c r="C941" s="1" t="s">
        <v>1167</v>
      </c>
      <c r="D941" s="2">
        <v>42521</v>
      </c>
      <c r="E941" s="1" t="s">
        <v>1170</v>
      </c>
      <c r="F941" s="2">
        <v>42534</v>
      </c>
      <c r="G941" s="77">
        <v>524.6</v>
      </c>
      <c r="H941" s="77">
        <v>524.6</v>
      </c>
      <c r="I941" s="77">
        <v>0</v>
      </c>
      <c r="J941" s="2">
        <v>42543</v>
      </c>
      <c r="K941" s="78">
        <v>30</v>
      </c>
      <c r="L941" s="2">
        <v>42370</v>
      </c>
      <c r="M941" s="2">
        <v>42735</v>
      </c>
      <c r="N941" s="77">
        <v>0</v>
      </c>
      <c r="P941" s="77">
        <v>0</v>
      </c>
      <c r="Q941" s="78">
        <f t="shared" si="112"/>
        <v>9</v>
      </c>
      <c r="R941" s="3" t="str">
        <f t="shared" si="113"/>
        <v>S</v>
      </c>
      <c r="S941" s="77">
        <f t="shared" si="114"/>
        <v>0</v>
      </c>
      <c r="T941" s="78">
        <f t="shared" si="115"/>
        <v>22</v>
      </c>
      <c r="U941" s="77">
        <f t="shared" si="116"/>
        <v>4721.4</v>
      </c>
      <c r="V941" s="77">
        <f t="shared" si="117"/>
        <v>11541.2</v>
      </c>
      <c r="W941" s="78">
        <f t="shared" si="118"/>
        <v>-21</v>
      </c>
      <c r="X941" s="77">
        <f t="shared" si="119"/>
        <v>-11016.6</v>
      </c>
      <c r="AH941" s="2"/>
      <c r="AQ941" s="2"/>
      <c r="AS941" s="2"/>
      <c r="AT941" s="2"/>
    </row>
    <row r="942" spans="1:46" ht="12.75">
      <c r="A942" s="3">
        <v>2016</v>
      </c>
      <c r="B942" s="3">
        <v>12477</v>
      </c>
      <c r="C942" s="1" t="s">
        <v>1167</v>
      </c>
      <c r="D942" s="2">
        <v>42581</v>
      </c>
      <c r="E942" s="1" t="s">
        <v>1171</v>
      </c>
      <c r="F942" s="2">
        <v>42634</v>
      </c>
      <c r="G942" s="77">
        <v>1452.62</v>
      </c>
      <c r="H942" s="77">
        <v>1452.62</v>
      </c>
      <c r="I942" s="77">
        <v>0</v>
      </c>
      <c r="J942" s="2">
        <v>42643</v>
      </c>
      <c r="K942" s="78">
        <v>30</v>
      </c>
      <c r="L942" s="2">
        <v>42370</v>
      </c>
      <c r="M942" s="2">
        <v>42735</v>
      </c>
      <c r="N942" s="77">
        <v>0</v>
      </c>
      <c r="P942" s="77">
        <v>0</v>
      </c>
      <c r="Q942" s="78">
        <f t="shared" si="112"/>
        <v>9</v>
      </c>
      <c r="R942" s="3" t="str">
        <f t="shared" si="113"/>
        <v>S</v>
      </c>
      <c r="S942" s="77">
        <f t="shared" si="114"/>
        <v>0</v>
      </c>
      <c r="T942" s="78">
        <f t="shared" si="115"/>
        <v>62</v>
      </c>
      <c r="U942" s="77">
        <f t="shared" si="116"/>
        <v>13073.58</v>
      </c>
      <c r="V942" s="77">
        <f t="shared" si="117"/>
        <v>90062.44</v>
      </c>
      <c r="W942" s="78">
        <f t="shared" si="118"/>
        <v>-21</v>
      </c>
      <c r="X942" s="77">
        <f t="shared" si="119"/>
        <v>-30505.02</v>
      </c>
      <c r="AH942" s="2"/>
      <c r="AQ942" s="2"/>
      <c r="AS942" s="2"/>
      <c r="AT942" s="2"/>
    </row>
    <row r="943" spans="1:46" ht="12.75">
      <c r="A943" s="3">
        <v>2016</v>
      </c>
      <c r="C943" s="1" t="s">
        <v>1172</v>
      </c>
      <c r="D943" s="2">
        <v>40674</v>
      </c>
      <c r="E943" s="1" t="s">
        <v>173</v>
      </c>
      <c r="F943" s="2">
        <v>40680</v>
      </c>
      <c r="G943" s="77">
        <v>259.58</v>
      </c>
      <c r="H943" s="77">
        <v>0</v>
      </c>
      <c r="I943" s="77">
        <v>0</v>
      </c>
      <c r="J943" s="2">
        <v>1</v>
      </c>
      <c r="K943" s="78">
        <v>30</v>
      </c>
      <c r="L943" s="2">
        <v>42370</v>
      </c>
      <c r="M943" s="2">
        <v>42735</v>
      </c>
      <c r="N943" s="77">
        <v>0</v>
      </c>
      <c r="P943" s="77">
        <v>0</v>
      </c>
      <c r="Q943" s="78">
        <f t="shared" si="112"/>
        <v>0</v>
      </c>
      <c r="R943" s="3" t="str">
        <f t="shared" si="113"/>
        <v>N</v>
      </c>
      <c r="S943" s="77">
        <f t="shared" si="114"/>
        <v>259.58</v>
      </c>
      <c r="T943" s="78">
        <f t="shared" si="115"/>
        <v>0</v>
      </c>
      <c r="U943" s="77">
        <f t="shared" si="116"/>
        <v>0</v>
      </c>
      <c r="V943" s="77">
        <f t="shared" si="117"/>
        <v>0</v>
      </c>
      <c r="W943" s="78">
        <f t="shared" si="118"/>
        <v>0</v>
      </c>
      <c r="X943" s="77">
        <f t="shared" si="119"/>
        <v>0</v>
      </c>
      <c r="AH943" s="2"/>
      <c r="AQ943" s="2"/>
      <c r="AS943" s="2"/>
      <c r="AT943" s="2"/>
    </row>
    <row r="944" spans="1:46" ht="12.75">
      <c r="A944" s="3">
        <v>2016</v>
      </c>
      <c r="C944" s="1" t="s">
        <v>1172</v>
      </c>
      <c r="D944" s="2">
        <v>39449</v>
      </c>
      <c r="E944" s="1" t="s">
        <v>1173</v>
      </c>
      <c r="F944" s="2">
        <v>39463</v>
      </c>
      <c r="G944" s="77">
        <v>0.08</v>
      </c>
      <c r="H944" s="77">
        <v>0</v>
      </c>
      <c r="I944" s="77">
        <v>0</v>
      </c>
      <c r="J944" s="2">
        <v>1</v>
      </c>
      <c r="K944" s="78">
        <v>30</v>
      </c>
      <c r="L944" s="2">
        <v>42370</v>
      </c>
      <c r="M944" s="2">
        <v>42735</v>
      </c>
      <c r="N944" s="77">
        <v>0</v>
      </c>
      <c r="P944" s="77">
        <v>0</v>
      </c>
      <c r="Q944" s="78">
        <f t="shared" si="112"/>
        <v>0</v>
      </c>
      <c r="R944" s="3" t="str">
        <f t="shared" si="113"/>
        <v>N</v>
      </c>
      <c r="S944" s="77">
        <f t="shared" si="114"/>
        <v>0.08</v>
      </c>
      <c r="T944" s="78">
        <f t="shared" si="115"/>
        <v>0</v>
      </c>
      <c r="U944" s="77">
        <f t="shared" si="116"/>
        <v>0</v>
      </c>
      <c r="V944" s="77">
        <f t="shared" si="117"/>
        <v>0</v>
      </c>
      <c r="W944" s="78">
        <f t="shared" si="118"/>
        <v>0</v>
      </c>
      <c r="X944" s="77">
        <f t="shared" si="119"/>
        <v>0</v>
      </c>
      <c r="AH944" s="2"/>
      <c r="AQ944" s="2"/>
      <c r="AS944" s="2"/>
      <c r="AT944" s="2"/>
    </row>
    <row r="945" spans="1:46" ht="12.75">
      <c r="A945" s="3">
        <v>2016</v>
      </c>
      <c r="B945" s="3">
        <v>9112</v>
      </c>
      <c r="C945" s="1" t="s">
        <v>1174</v>
      </c>
      <c r="D945" s="2">
        <v>42563</v>
      </c>
      <c r="E945" s="1" t="s">
        <v>1175</v>
      </c>
      <c r="F945" s="2">
        <v>42563</v>
      </c>
      <c r="G945" s="77">
        <v>939.4</v>
      </c>
      <c r="H945" s="77">
        <v>939.4</v>
      </c>
      <c r="I945" s="77">
        <v>0</v>
      </c>
      <c r="J945" s="2">
        <v>42569</v>
      </c>
      <c r="K945" s="78">
        <v>30</v>
      </c>
      <c r="L945" s="2">
        <v>42370</v>
      </c>
      <c r="M945" s="2">
        <v>42735</v>
      </c>
      <c r="N945" s="77">
        <v>0</v>
      </c>
      <c r="P945" s="77">
        <v>0</v>
      </c>
      <c r="Q945" s="78">
        <f t="shared" si="112"/>
        <v>6</v>
      </c>
      <c r="R945" s="3" t="str">
        <f t="shared" si="113"/>
        <v>S</v>
      </c>
      <c r="S945" s="77">
        <f t="shared" si="114"/>
        <v>0</v>
      </c>
      <c r="T945" s="78">
        <f t="shared" si="115"/>
        <v>6</v>
      </c>
      <c r="U945" s="77">
        <f t="shared" si="116"/>
        <v>5636.4</v>
      </c>
      <c r="V945" s="77">
        <f t="shared" si="117"/>
        <v>5636.4</v>
      </c>
      <c r="W945" s="78">
        <f t="shared" si="118"/>
        <v>-24</v>
      </c>
      <c r="X945" s="77">
        <f t="shared" si="119"/>
        <v>-22545.6</v>
      </c>
      <c r="AH945" s="2"/>
      <c r="AQ945" s="2"/>
      <c r="AS945" s="2"/>
      <c r="AT945" s="2"/>
    </row>
    <row r="946" spans="1:46" ht="12.75">
      <c r="A946" s="3">
        <v>2016</v>
      </c>
      <c r="B946" s="3">
        <v>16873</v>
      </c>
      <c r="C946" s="1" t="s">
        <v>1174</v>
      </c>
      <c r="D946" s="2">
        <v>42333</v>
      </c>
      <c r="E946" s="1" t="s">
        <v>1176</v>
      </c>
      <c r="F946" s="2">
        <v>42334</v>
      </c>
      <c r="G946" s="77">
        <v>2136.46</v>
      </c>
      <c r="H946" s="77">
        <v>2136.46</v>
      </c>
      <c r="I946" s="77">
        <v>0</v>
      </c>
      <c r="J946" s="2">
        <v>42422</v>
      </c>
      <c r="K946" s="78">
        <v>30</v>
      </c>
      <c r="L946" s="2">
        <v>42370</v>
      </c>
      <c r="M946" s="2">
        <v>42735</v>
      </c>
      <c r="N946" s="77">
        <v>0</v>
      </c>
      <c r="P946" s="77">
        <v>0</v>
      </c>
      <c r="Q946" s="78">
        <f t="shared" si="112"/>
        <v>88</v>
      </c>
      <c r="R946" s="3" t="str">
        <f t="shared" si="113"/>
        <v>S</v>
      </c>
      <c r="S946" s="77">
        <f t="shared" si="114"/>
        <v>0</v>
      </c>
      <c r="T946" s="78">
        <f t="shared" si="115"/>
        <v>89</v>
      </c>
      <c r="U946" s="77">
        <f t="shared" si="116"/>
        <v>188008.48</v>
      </c>
      <c r="V946" s="77">
        <f t="shared" si="117"/>
        <v>190144.94</v>
      </c>
      <c r="W946" s="78">
        <f t="shared" si="118"/>
        <v>58</v>
      </c>
      <c r="X946" s="77">
        <f t="shared" si="119"/>
        <v>123914.68</v>
      </c>
      <c r="AH946" s="2"/>
      <c r="AQ946" s="2"/>
      <c r="AS946" s="2"/>
      <c r="AT946" s="2"/>
    </row>
    <row r="947" spans="1:46" ht="12.75">
      <c r="A947" s="3">
        <v>2016</v>
      </c>
      <c r="B947" s="3">
        <v>10728</v>
      </c>
      <c r="C947" s="1" t="s">
        <v>1174</v>
      </c>
      <c r="D947" s="2">
        <v>42594</v>
      </c>
      <c r="E947" s="1" t="s">
        <v>1177</v>
      </c>
      <c r="F947" s="2">
        <v>42598</v>
      </c>
      <c r="G947" s="77">
        <v>468.48</v>
      </c>
      <c r="H947" s="77">
        <v>468.48</v>
      </c>
      <c r="I947" s="77">
        <v>0</v>
      </c>
      <c r="J947" s="2">
        <v>42619</v>
      </c>
      <c r="K947" s="78">
        <v>30</v>
      </c>
      <c r="L947" s="2">
        <v>42370</v>
      </c>
      <c r="M947" s="2">
        <v>42735</v>
      </c>
      <c r="N947" s="77">
        <v>0</v>
      </c>
      <c r="P947" s="77">
        <v>0</v>
      </c>
      <c r="Q947" s="78">
        <f t="shared" si="112"/>
        <v>21</v>
      </c>
      <c r="R947" s="3" t="str">
        <f t="shared" si="113"/>
        <v>S</v>
      </c>
      <c r="S947" s="77">
        <f t="shared" si="114"/>
        <v>0</v>
      </c>
      <c r="T947" s="78">
        <f t="shared" si="115"/>
        <v>25</v>
      </c>
      <c r="U947" s="77">
        <f t="shared" si="116"/>
        <v>9838.08</v>
      </c>
      <c r="V947" s="77">
        <f t="shared" si="117"/>
        <v>11712</v>
      </c>
      <c r="W947" s="78">
        <f t="shared" si="118"/>
        <v>-9</v>
      </c>
      <c r="X947" s="77">
        <f t="shared" si="119"/>
        <v>-4216.32</v>
      </c>
      <c r="AH947" s="2"/>
      <c r="AQ947" s="2"/>
      <c r="AS947" s="2"/>
      <c r="AT947" s="2"/>
    </row>
    <row r="948" spans="1:46" ht="12.75">
      <c r="A948" s="3">
        <v>2016</v>
      </c>
      <c r="B948" s="3">
        <v>11467</v>
      </c>
      <c r="C948" s="1" t="s">
        <v>1174</v>
      </c>
      <c r="D948" s="2">
        <v>42613</v>
      </c>
      <c r="E948" s="1" t="s">
        <v>1178</v>
      </c>
      <c r="F948" s="2">
        <v>42614</v>
      </c>
      <c r="G948" s="77">
        <v>2033.74</v>
      </c>
      <c r="H948" s="77">
        <v>2033.74</v>
      </c>
      <c r="I948" s="77">
        <v>0</v>
      </c>
      <c r="J948" s="2">
        <v>42619</v>
      </c>
      <c r="K948" s="78">
        <v>30</v>
      </c>
      <c r="L948" s="2">
        <v>42370</v>
      </c>
      <c r="M948" s="2">
        <v>42735</v>
      </c>
      <c r="N948" s="77">
        <v>0</v>
      </c>
      <c r="P948" s="77">
        <v>0</v>
      </c>
      <c r="Q948" s="78">
        <f t="shared" si="112"/>
        <v>5</v>
      </c>
      <c r="R948" s="3" t="str">
        <f t="shared" si="113"/>
        <v>S</v>
      </c>
      <c r="S948" s="77">
        <f t="shared" si="114"/>
        <v>0</v>
      </c>
      <c r="T948" s="78">
        <f t="shared" si="115"/>
        <v>6</v>
      </c>
      <c r="U948" s="77">
        <f t="shared" si="116"/>
        <v>10168.7</v>
      </c>
      <c r="V948" s="77">
        <f t="shared" si="117"/>
        <v>12202.44</v>
      </c>
      <c r="W948" s="78">
        <f t="shared" si="118"/>
        <v>-25</v>
      </c>
      <c r="X948" s="77">
        <f t="shared" si="119"/>
        <v>-50843.5</v>
      </c>
      <c r="AH948" s="2"/>
      <c r="AQ948" s="2"/>
      <c r="AS948" s="2"/>
      <c r="AT948" s="2"/>
    </row>
    <row r="949" spans="1:46" ht="12.75">
      <c r="A949" s="3">
        <v>2016</v>
      </c>
      <c r="B949" s="3">
        <v>13094</v>
      </c>
      <c r="C949" s="1" t="s">
        <v>1174</v>
      </c>
      <c r="D949" s="2">
        <v>42643</v>
      </c>
      <c r="E949" s="1" t="s">
        <v>1179</v>
      </c>
      <c r="F949" s="2">
        <v>42646</v>
      </c>
      <c r="G949" s="77">
        <v>261.08</v>
      </c>
      <c r="H949" s="77">
        <v>261.08</v>
      </c>
      <c r="I949" s="77">
        <v>0</v>
      </c>
      <c r="J949" s="2">
        <v>42649</v>
      </c>
      <c r="K949" s="78">
        <v>30</v>
      </c>
      <c r="L949" s="2">
        <v>42370</v>
      </c>
      <c r="M949" s="2">
        <v>42735</v>
      </c>
      <c r="N949" s="77">
        <v>0</v>
      </c>
      <c r="P949" s="77">
        <v>0</v>
      </c>
      <c r="Q949" s="78">
        <f t="shared" si="112"/>
        <v>3</v>
      </c>
      <c r="R949" s="3" t="str">
        <f t="shared" si="113"/>
        <v>S</v>
      </c>
      <c r="S949" s="77">
        <f t="shared" si="114"/>
        <v>0</v>
      </c>
      <c r="T949" s="78">
        <f t="shared" si="115"/>
        <v>6</v>
      </c>
      <c r="U949" s="77">
        <f t="shared" si="116"/>
        <v>783.24</v>
      </c>
      <c r="V949" s="77">
        <f t="shared" si="117"/>
        <v>1566.48</v>
      </c>
      <c r="W949" s="78">
        <f t="shared" si="118"/>
        <v>-27</v>
      </c>
      <c r="X949" s="77">
        <f t="shared" si="119"/>
        <v>-7049.16</v>
      </c>
      <c r="AH949" s="2"/>
      <c r="AQ949" s="2"/>
      <c r="AS949" s="2"/>
      <c r="AT949" s="2"/>
    </row>
    <row r="950" spans="1:46" ht="12.75">
      <c r="A950" s="3">
        <v>2016</v>
      </c>
      <c r="C950" s="1" t="s">
        <v>1180</v>
      </c>
      <c r="D950" s="2">
        <v>41187</v>
      </c>
      <c r="E950" s="1" t="s">
        <v>1181</v>
      </c>
      <c r="F950" s="2">
        <v>41253</v>
      </c>
      <c r="G950" s="77">
        <v>61.5</v>
      </c>
      <c r="H950" s="77">
        <v>0</v>
      </c>
      <c r="I950" s="77">
        <v>0</v>
      </c>
      <c r="J950" s="2">
        <v>1</v>
      </c>
      <c r="K950" s="78">
        <v>30</v>
      </c>
      <c r="L950" s="2">
        <v>42370</v>
      </c>
      <c r="M950" s="2">
        <v>42735</v>
      </c>
      <c r="N950" s="77">
        <v>0</v>
      </c>
      <c r="P950" s="77">
        <v>0</v>
      </c>
      <c r="Q950" s="78">
        <f t="shared" si="112"/>
        <v>0</v>
      </c>
      <c r="R950" s="3" t="str">
        <f t="shared" si="113"/>
        <v>N</v>
      </c>
      <c r="S950" s="77">
        <f t="shared" si="114"/>
        <v>61.5</v>
      </c>
      <c r="T950" s="78">
        <f t="shared" si="115"/>
        <v>0</v>
      </c>
      <c r="U950" s="77">
        <f t="shared" si="116"/>
        <v>0</v>
      </c>
      <c r="V950" s="77">
        <f t="shared" si="117"/>
        <v>0</v>
      </c>
      <c r="W950" s="78">
        <f t="shared" si="118"/>
        <v>0</v>
      </c>
      <c r="X950" s="77">
        <f t="shared" si="119"/>
        <v>0</v>
      </c>
      <c r="AH950" s="2"/>
      <c r="AQ950" s="2"/>
      <c r="AS950" s="2"/>
      <c r="AT950" s="2"/>
    </row>
    <row r="951" spans="1:46" ht="12.75">
      <c r="A951" s="3">
        <v>2016</v>
      </c>
      <c r="C951" s="1" t="s">
        <v>1180</v>
      </c>
      <c r="D951" s="2">
        <v>41187</v>
      </c>
      <c r="E951" s="1" t="s">
        <v>1182</v>
      </c>
      <c r="F951" s="2">
        <v>41254</v>
      </c>
      <c r="G951" s="77">
        <v>15097</v>
      </c>
      <c r="H951" s="77">
        <v>0</v>
      </c>
      <c r="I951" s="77">
        <v>0</v>
      </c>
      <c r="J951" s="2">
        <v>1</v>
      </c>
      <c r="K951" s="78">
        <v>30</v>
      </c>
      <c r="L951" s="2">
        <v>42370</v>
      </c>
      <c r="M951" s="2">
        <v>42735</v>
      </c>
      <c r="N951" s="77">
        <v>0</v>
      </c>
      <c r="P951" s="77">
        <v>0</v>
      </c>
      <c r="Q951" s="78">
        <f t="shared" si="112"/>
        <v>0</v>
      </c>
      <c r="R951" s="3" t="str">
        <f t="shared" si="113"/>
        <v>N</v>
      </c>
      <c r="S951" s="77">
        <f t="shared" si="114"/>
        <v>15097</v>
      </c>
      <c r="T951" s="78">
        <f t="shared" si="115"/>
        <v>0</v>
      </c>
      <c r="U951" s="77">
        <f t="shared" si="116"/>
        <v>0</v>
      </c>
      <c r="V951" s="77">
        <f t="shared" si="117"/>
        <v>0</v>
      </c>
      <c r="W951" s="78">
        <f t="shared" si="118"/>
        <v>0</v>
      </c>
      <c r="X951" s="77">
        <f t="shared" si="119"/>
        <v>0</v>
      </c>
      <c r="AH951" s="2"/>
      <c r="AS951" s="2"/>
      <c r="AT951" s="2"/>
    </row>
    <row r="952" spans="1:46" ht="12.75">
      <c r="A952" s="3">
        <v>2016</v>
      </c>
      <c r="C952" s="1" t="s">
        <v>1180</v>
      </c>
      <c r="D952" s="2">
        <v>37839</v>
      </c>
      <c r="E952" s="1" t="s">
        <v>1183</v>
      </c>
      <c r="F952" s="2">
        <v>37862</v>
      </c>
      <c r="G952" s="77">
        <v>68</v>
      </c>
      <c r="H952" s="77">
        <v>0</v>
      </c>
      <c r="I952" s="77">
        <v>0</v>
      </c>
      <c r="J952" s="2">
        <v>1</v>
      </c>
      <c r="K952" s="78">
        <v>30</v>
      </c>
      <c r="L952" s="2">
        <v>42370</v>
      </c>
      <c r="M952" s="2">
        <v>42735</v>
      </c>
      <c r="N952" s="77">
        <v>0</v>
      </c>
      <c r="P952" s="77">
        <v>0</v>
      </c>
      <c r="Q952" s="78">
        <f t="shared" si="112"/>
        <v>0</v>
      </c>
      <c r="R952" s="3" t="str">
        <f t="shared" si="113"/>
        <v>N</v>
      </c>
      <c r="S952" s="77">
        <f t="shared" si="114"/>
        <v>68</v>
      </c>
      <c r="T952" s="78">
        <f t="shared" si="115"/>
        <v>0</v>
      </c>
      <c r="U952" s="77">
        <f t="shared" si="116"/>
        <v>0</v>
      </c>
      <c r="V952" s="77">
        <f t="shared" si="117"/>
        <v>0</v>
      </c>
      <c r="W952" s="78">
        <f t="shared" si="118"/>
        <v>0</v>
      </c>
      <c r="X952" s="77">
        <f t="shared" si="119"/>
        <v>0</v>
      </c>
      <c r="AH952" s="2"/>
      <c r="AQ952" s="2"/>
      <c r="AS952" s="2"/>
      <c r="AT952" s="2"/>
    </row>
    <row r="953" spans="1:46" ht="12.75">
      <c r="A953" s="3">
        <v>2016</v>
      </c>
      <c r="C953" s="1" t="s">
        <v>1180</v>
      </c>
      <c r="D953" s="2">
        <v>38230</v>
      </c>
      <c r="E953" s="1" t="s">
        <v>1184</v>
      </c>
      <c r="F953" s="2">
        <v>38246</v>
      </c>
      <c r="G953" s="77">
        <v>9600</v>
      </c>
      <c r="H953" s="77">
        <v>0</v>
      </c>
      <c r="I953" s="77">
        <v>0</v>
      </c>
      <c r="J953" s="2">
        <v>1</v>
      </c>
      <c r="K953" s="78">
        <v>30</v>
      </c>
      <c r="L953" s="2">
        <v>42370</v>
      </c>
      <c r="M953" s="2">
        <v>42735</v>
      </c>
      <c r="N953" s="77">
        <v>0</v>
      </c>
      <c r="P953" s="77">
        <v>0</v>
      </c>
      <c r="Q953" s="78">
        <f t="shared" si="112"/>
        <v>0</v>
      </c>
      <c r="R953" s="3" t="str">
        <f t="shared" si="113"/>
        <v>N</v>
      </c>
      <c r="S953" s="77">
        <f t="shared" si="114"/>
        <v>9600</v>
      </c>
      <c r="T953" s="78">
        <f t="shared" si="115"/>
        <v>0</v>
      </c>
      <c r="U953" s="77">
        <f t="shared" si="116"/>
        <v>0</v>
      </c>
      <c r="V953" s="77">
        <f t="shared" si="117"/>
        <v>0</v>
      </c>
      <c r="W953" s="78">
        <f t="shared" si="118"/>
        <v>0</v>
      </c>
      <c r="X953" s="77">
        <f t="shared" si="119"/>
        <v>0</v>
      </c>
      <c r="AH953" s="2"/>
      <c r="AQ953" s="2"/>
      <c r="AS953" s="2"/>
      <c r="AT953" s="2"/>
    </row>
    <row r="954" spans="1:46" ht="12.75">
      <c r="A954" s="3">
        <v>2016</v>
      </c>
      <c r="C954" s="1" t="s">
        <v>1180</v>
      </c>
      <c r="D954" s="2">
        <v>38692</v>
      </c>
      <c r="E954" s="1" t="s">
        <v>1185</v>
      </c>
      <c r="F954" s="2">
        <v>38716</v>
      </c>
      <c r="G954" s="77">
        <v>55</v>
      </c>
      <c r="H954" s="77">
        <v>0</v>
      </c>
      <c r="I954" s="77">
        <v>0</v>
      </c>
      <c r="J954" s="2">
        <v>1</v>
      </c>
      <c r="K954" s="78">
        <v>30</v>
      </c>
      <c r="L954" s="2">
        <v>42370</v>
      </c>
      <c r="M954" s="2">
        <v>42735</v>
      </c>
      <c r="N954" s="77">
        <v>0</v>
      </c>
      <c r="P954" s="77">
        <v>0</v>
      </c>
      <c r="Q954" s="78">
        <f t="shared" si="112"/>
        <v>0</v>
      </c>
      <c r="R954" s="3" t="str">
        <f t="shared" si="113"/>
        <v>N</v>
      </c>
      <c r="S954" s="77">
        <f t="shared" si="114"/>
        <v>55</v>
      </c>
      <c r="T954" s="78">
        <f t="shared" si="115"/>
        <v>0</v>
      </c>
      <c r="U954" s="77">
        <f t="shared" si="116"/>
        <v>0</v>
      </c>
      <c r="V954" s="77">
        <f t="shared" si="117"/>
        <v>0</v>
      </c>
      <c r="W954" s="78">
        <f t="shared" si="118"/>
        <v>0</v>
      </c>
      <c r="X954" s="77">
        <f t="shared" si="119"/>
        <v>0</v>
      </c>
      <c r="AH954" s="2"/>
      <c r="AQ954" s="2"/>
      <c r="AS954" s="2"/>
      <c r="AT954" s="2"/>
    </row>
    <row r="955" spans="1:46" ht="12.75">
      <c r="A955" s="3">
        <v>2016</v>
      </c>
      <c r="C955" s="1" t="s">
        <v>1180</v>
      </c>
      <c r="D955" s="2">
        <v>39324</v>
      </c>
      <c r="E955" s="1" t="s">
        <v>1186</v>
      </c>
      <c r="F955" s="2">
        <v>39358</v>
      </c>
      <c r="G955" s="77">
        <v>5</v>
      </c>
      <c r="H955" s="77">
        <v>0</v>
      </c>
      <c r="I955" s="77">
        <v>0</v>
      </c>
      <c r="J955" s="2">
        <v>1</v>
      </c>
      <c r="K955" s="78">
        <v>30</v>
      </c>
      <c r="L955" s="2">
        <v>42370</v>
      </c>
      <c r="M955" s="2">
        <v>42735</v>
      </c>
      <c r="N955" s="77">
        <v>0</v>
      </c>
      <c r="P955" s="77">
        <v>0</v>
      </c>
      <c r="Q955" s="78">
        <f t="shared" si="112"/>
        <v>0</v>
      </c>
      <c r="R955" s="3" t="str">
        <f t="shared" si="113"/>
        <v>N</v>
      </c>
      <c r="S955" s="77">
        <f t="shared" si="114"/>
        <v>5</v>
      </c>
      <c r="T955" s="78">
        <f t="shared" si="115"/>
        <v>0</v>
      </c>
      <c r="U955" s="77">
        <f t="shared" si="116"/>
        <v>0</v>
      </c>
      <c r="V955" s="77">
        <f t="shared" si="117"/>
        <v>0</v>
      </c>
      <c r="W955" s="78">
        <f t="shared" si="118"/>
        <v>0</v>
      </c>
      <c r="X955" s="77">
        <f t="shared" si="119"/>
        <v>0</v>
      </c>
      <c r="AH955" s="2"/>
      <c r="AQ955" s="2"/>
      <c r="AS955" s="2"/>
      <c r="AT955" s="2"/>
    </row>
    <row r="956" spans="1:46" ht="12.75">
      <c r="A956" s="3">
        <v>2016</v>
      </c>
      <c r="C956" s="1" t="s">
        <v>1180</v>
      </c>
      <c r="D956" s="2">
        <v>38974</v>
      </c>
      <c r="E956" s="1" t="s">
        <v>1187</v>
      </c>
      <c r="F956" s="2">
        <v>39001</v>
      </c>
      <c r="G956" s="77">
        <v>4.87</v>
      </c>
      <c r="H956" s="77">
        <v>0</v>
      </c>
      <c r="I956" s="77">
        <v>0</v>
      </c>
      <c r="J956" s="2">
        <v>1</v>
      </c>
      <c r="K956" s="78">
        <v>30</v>
      </c>
      <c r="L956" s="2">
        <v>42370</v>
      </c>
      <c r="M956" s="2">
        <v>42735</v>
      </c>
      <c r="N956" s="77">
        <v>0</v>
      </c>
      <c r="P956" s="77">
        <v>0</v>
      </c>
      <c r="Q956" s="78">
        <f t="shared" si="112"/>
        <v>0</v>
      </c>
      <c r="R956" s="3" t="str">
        <f t="shared" si="113"/>
        <v>N</v>
      </c>
      <c r="S956" s="77">
        <f t="shared" si="114"/>
        <v>4.87</v>
      </c>
      <c r="T956" s="78">
        <f t="shared" si="115"/>
        <v>0</v>
      </c>
      <c r="U956" s="77">
        <f t="shared" si="116"/>
        <v>0</v>
      </c>
      <c r="V956" s="77">
        <f t="shared" si="117"/>
        <v>0</v>
      </c>
      <c r="W956" s="78">
        <f t="shared" si="118"/>
        <v>0</v>
      </c>
      <c r="X956" s="77">
        <f t="shared" si="119"/>
        <v>0</v>
      </c>
      <c r="AH956" s="2"/>
      <c r="AQ956" s="2"/>
      <c r="AS956" s="2"/>
      <c r="AT956" s="2"/>
    </row>
    <row r="957" spans="1:46" ht="12.75">
      <c r="A957" s="3">
        <v>2016</v>
      </c>
      <c r="C957" s="1" t="s">
        <v>1180</v>
      </c>
      <c r="D957" s="2">
        <v>38974</v>
      </c>
      <c r="E957" s="1" t="s">
        <v>1188</v>
      </c>
      <c r="F957" s="2">
        <v>39001</v>
      </c>
      <c r="G957" s="77">
        <v>0.2</v>
      </c>
      <c r="H957" s="77">
        <v>0</v>
      </c>
      <c r="I957" s="77">
        <v>0</v>
      </c>
      <c r="J957" s="2">
        <v>1</v>
      </c>
      <c r="K957" s="78">
        <v>30</v>
      </c>
      <c r="L957" s="2">
        <v>42370</v>
      </c>
      <c r="M957" s="2">
        <v>42735</v>
      </c>
      <c r="N957" s="77">
        <v>0</v>
      </c>
      <c r="P957" s="77">
        <v>0</v>
      </c>
      <c r="Q957" s="78">
        <f t="shared" si="112"/>
        <v>0</v>
      </c>
      <c r="R957" s="3" t="str">
        <f t="shared" si="113"/>
        <v>N</v>
      </c>
      <c r="S957" s="77">
        <f t="shared" si="114"/>
        <v>0.2</v>
      </c>
      <c r="T957" s="78">
        <f t="shared" si="115"/>
        <v>0</v>
      </c>
      <c r="U957" s="77">
        <f t="shared" si="116"/>
        <v>0</v>
      </c>
      <c r="V957" s="77">
        <f t="shared" si="117"/>
        <v>0</v>
      </c>
      <c r="W957" s="78">
        <f t="shared" si="118"/>
        <v>0</v>
      </c>
      <c r="X957" s="77">
        <f t="shared" si="119"/>
        <v>0</v>
      </c>
      <c r="AH957" s="2"/>
      <c r="AQ957" s="2"/>
      <c r="AS957" s="2"/>
      <c r="AT957" s="2"/>
    </row>
    <row r="958" spans="1:46" ht="12.75">
      <c r="A958" s="3">
        <v>2016</v>
      </c>
      <c r="C958" s="1" t="s">
        <v>1180</v>
      </c>
      <c r="D958" s="2">
        <v>38974</v>
      </c>
      <c r="E958" s="1" t="s">
        <v>1189</v>
      </c>
      <c r="F958" s="2">
        <v>39001</v>
      </c>
      <c r="G958" s="77">
        <v>0.2</v>
      </c>
      <c r="H958" s="77">
        <v>0</v>
      </c>
      <c r="I958" s="77">
        <v>0</v>
      </c>
      <c r="J958" s="2">
        <v>1</v>
      </c>
      <c r="K958" s="78">
        <v>30</v>
      </c>
      <c r="L958" s="2">
        <v>42370</v>
      </c>
      <c r="M958" s="2">
        <v>42735</v>
      </c>
      <c r="N958" s="77">
        <v>0</v>
      </c>
      <c r="P958" s="77">
        <v>0</v>
      </c>
      <c r="Q958" s="78">
        <f t="shared" si="112"/>
        <v>0</v>
      </c>
      <c r="R958" s="3" t="str">
        <f t="shared" si="113"/>
        <v>N</v>
      </c>
      <c r="S958" s="77">
        <f t="shared" si="114"/>
        <v>0.2</v>
      </c>
      <c r="T958" s="78">
        <f t="shared" si="115"/>
        <v>0</v>
      </c>
      <c r="U958" s="77">
        <f t="shared" si="116"/>
        <v>0</v>
      </c>
      <c r="V958" s="77">
        <f t="shared" si="117"/>
        <v>0</v>
      </c>
      <c r="W958" s="78">
        <f t="shared" si="118"/>
        <v>0</v>
      </c>
      <c r="X958" s="77">
        <f t="shared" si="119"/>
        <v>0</v>
      </c>
      <c r="AH958" s="2"/>
      <c r="AQ958" s="2"/>
      <c r="AS958" s="2"/>
      <c r="AT958" s="2"/>
    </row>
    <row r="959" spans="1:46" ht="12.75">
      <c r="A959" s="3">
        <v>2016</v>
      </c>
      <c r="C959" s="1" t="s">
        <v>1180</v>
      </c>
      <c r="D959" s="2">
        <v>38974</v>
      </c>
      <c r="E959" s="1" t="s">
        <v>1190</v>
      </c>
      <c r="F959" s="2">
        <v>39002</v>
      </c>
      <c r="G959" s="77">
        <v>0.2</v>
      </c>
      <c r="H959" s="77">
        <v>0</v>
      </c>
      <c r="I959" s="77">
        <v>0</v>
      </c>
      <c r="J959" s="2">
        <v>1</v>
      </c>
      <c r="K959" s="78">
        <v>30</v>
      </c>
      <c r="L959" s="2">
        <v>42370</v>
      </c>
      <c r="M959" s="2">
        <v>42735</v>
      </c>
      <c r="N959" s="77">
        <v>0</v>
      </c>
      <c r="P959" s="77">
        <v>0</v>
      </c>
      <c r="Q959" s="78">
        <f t="shared" si="112"/>
        <v>0</v>
      </c>
      <c r="R959" s="3" t="str">
        <f t="shared" si="113"/>
        <v>N</v>
      </c>
      <c r="S959" s="77">
        <f t="shared" si="114"/>
        <v>0.2</v>
      </c>
      <c r="T959" s="78">
        <f t="shared" si="115"/>
        <v>0</v>
      </c>
      <c r="U959" s="77">
        <f t="shared" si="116"/>
        <v>0</v>
      </c>
      <c r="V959" s="77">
        <f t="shared" si="117"/>
        <v>0</v>
      </c>
      <c r="W959" s="78">
        <f t="shared" si="118"/>
        <v>0</v>
      </c>
      <c r="X959" s="77">
        <f t="shared" si="119"/>
        <v>0</v>
      </c>
      <c r="AH959" s="2"/>
      <c r="AQ959" s="2"/>
      <c r="AS959" s="2"/>
      <c r="AT959" s="2"/>
    </row>
    <row r="960" spans="1:46" ht="12.75">
      <c r="A960" s="3">
        <v>2016</v>
      </c>
      <c r="C960" s="1" t="s">
        <v>1180</v>
      </c>
      <c r="D960" s="2">
        <v>38974</v>
      </c>
      <c r="E960" s="1" t="s">
        <v>1191</v>
      </c>
      <c r="F960" s="2">
        <v>39001</v>
      </c>
      <c r="G960" s="77">
        <v>0.2</v>
      </c>
      <c r="H960" s="77">
        <v>0</v>
      </c>
      <c r="I960" s="77">
        <v>0</v>
      </c>
      <c r="J960" s="2">
        <v>1</v>
      </c>
      <c r="K960" s="78">
        <v>30</v>
      </c>
      <c r="L960" s="2">
        <v>42370</v>
      </c>
      <c r="M960" s="2">
        <v>42735</v>
      </c>
      <c r="N960" s="77">
        <v>0</v>
      </c>
      <c r="P960" s="77">
        <v>0</v>
      </c>
      <c r="Q960" s="78">
        <f t="shared" si="112"/>
        <v>0</v>
      </c>
      <c r="R960" s="3" t="str">
        <f t="shared" si="113"/>
        <v>N</v>
      </c>
      <c r="S960" s="77">
        <f t="shared" si="114"/>
        <v>0.2</v>
      </c>
      <c r="T960" s="78">
        <f t="shared" si="115"/>
        <v>0</v>
      </c>
      <c r="U960" s="77">
        <f t="shared" si="116"/>
        <v>0</v>
      </c>
      <c r="V960" s="77">
        <f t="shared" si="117"/>
        <v>0</v>
      </c>
      <c r="W960" s="78">
        <f t="shared" si="118"/>
        <v>0</v>
      </c>
      <c r="X960" s="77">
        <f t="shared" si="119"/>
        <v>0</v>
      </c>
      <c r="AH960" s="2"/>
      <c r="AQ960" s="2"/>
      <c r="AS960" s="2"/>
      <c r="AT960" s="2"/>
    </row>
    <row r="961" spans="1:46" ht="12.75">
      <c r="A961" s="3">
        <v>2016</v>
      </c>
      <c r="C961" s="1" t="s">
        <v>1180</v>
      </c>
      <c r="D961" s="2">
        <v>38974</v>
      </c>
      <c r="E961" s="1" t="s">
        <v>1192</v>
      </c>
      <c r="F961" s="2">
        <v>39001</v>
      </c>
      <c r="G961" s="77">
        <v>38.93</v>
      </c>
      <c r="H961" s="77">
        <v>0</v>
      </c>
      <c r="I961" s="77">
        <v>0</v>
      </c>
      <c r="J961" s="2">
        <v>1</v>
      </c>
      <c r="K961" s="78">
        <v>30</v>
      </c>
      <c r="L961" s="2">
        <v>42370</v>
      </c>
      <c r="M961" s="2">
        <v>42735</v>
      </c>
      <c r="N961" s="77">
        <v>0</v>
      </c>
      <c r="P961" s="77">
        <v>0</v>
      </c>
      <c r="Q961" s="78">
        <f t="shared" si="112"/>
        <v>0</v>
      </c>
      <c r="R961" s="3" t="str">
        <f t="shared" si="113"/>
        <v>N</v>
      </c>
      <c r="S961" s="77">
        <f t="shared" si="114"/>
        <v>38.93</v>
      </c>
      <c r="T961" s="78">
        <f t="shared" si="115"/>
        <v>0</v>
      </c>
      <c r="U961" s="77">
        <f t="shared" si="116"/>
        <v>0</v>
      </c>
      <c r="V961" s="77">
        <f t="shared" si="117"/>
        <v>0</v>
      </c>
      <c r="W961" s="78">
        <f t="shared" si="118"/>
        <v>0</v>
      </c>
      <c r="X961" s="77">
        <f t="shared" si="119"/>
        <v>0</v>
      </c>
      <c r="AH961" s="2"/>
      <c r="AQ961" s="2"/>
      <c r="AS961" s="2"/>
      <c r="AT961" s="2"/>
    </row>
    <row r="962" spans="1:46" ht="12.75">
      <c r="A962" s="3">
        <v>2016</v>
      </c>
      <c r="C962" s="1" t="s">
        <v>1180</v>
      </c>
      <c r="D962" s="2">
        <v>38974</v>
      </c>
      <c r="E962" s="1" t="s">
        <v>1193</v>
      </c>
      <c r="F962" s="2">
        <v>39001</v>
      </c>
      <c r="G962" s="77">
        <v>2.5</v>
      </c>
      <c r="H962" s="77">
        <v>0</v>
      </c>
      <c r="I962" s="77">
        <v>0</v>
      </c>
      <c r="J962" s="2">
        <v>1</v>
      </c>
      <c r="K962" s="78">
        <v>30</v>
      </c>
      <c r="L962" s="2">
        <v>42370</v>
      </c>
      <c r="M962" s="2">
        <v>42735</v>
      </c>
      <c r="N962" s="77">
        <v>0</v>
      </c>
      <c r="P962" s="77">
        <v>0</v>
      </c>
      <c r="Q962" s="78">
        <f t="shared" si="112"/>
        <v>0</v>
      </c>
      <c r="R962" s="3" t="str">
        <f t="shared" si="113"/>
        <v>N</v>
      </c>
      <c r="S962" s="77">
        <f t="shared" si="114"/>
        <v>2.5</v>
      </c>
      <c r="T962" s="78">
        <f t="shared" si="115"/>
        <v>0</v>
      </c>
      <c r="U962" s="77">
        <f t="shared" si="116"/>
        <v>0</v>
      </c>
      <c r="V962" s="77">
        <f t="shared" si="117"/>
        <v>0</v>
      </c>
      <c r="W962" s="78">
        <f t="shared" si="118"/>
        <v>0</v>
      </c>
      <c r="X962" s="77">
        <f t="shared" si="119"/>
        <v>0</v>
      </c>
      <c r="AH962" s="2"/>
      <c r="AQ962" s="2"/>
      <c r="AS962" s="2"/>
      <c r="AT962" s="2"/>
    </row>
    <row r="963" spans="1:46" ht="12.75">
      <c r="A963" s="3">
        <v>2016</v>
      </c>
      <c r="C963" s="1" t="s">
        <v>1180</v>
      </c>
      <c r="D963" s="2">
        <v>38974</v>
      </c>
      <c r="E963" s="1" t="s">
        <v>1194</v>
      </c>
      <c r="F963" s="2">
        <v>39001</v>
      </c>
      <c r="G963" s="77">
        <v>0.96</v>
      </c>
      <c r="H963" s="77">
        <v>0</v>
      </c>
      <c r="I963" s="77">
        <v>0</v>
      </c>
      <c r="J963" s="2">
        <v>1</v>
      </c>
      <c r="K963" s="78">
        <v>30</v>
      </c>
      <c r="L963" s="2">
        <v>42370</v>
      </c>
      <c r="M963" s="2">
        <v>42735</v>
      </c>
      <c r="N963" s="77">
        <v>0</v>
      </c>
      <c r="P963" s="77">
        <v>0</v>
      </c>
      <c r="Q963" s="78">
        <f aca="true" t="shared" si="120" ref="Q963:Q1026">IF(J963-F963&gt;0,IF(R963="S",J963-F963,0),0)</f>
        <v>0</v>
      </c>
      <c r="R963" s="3" t="str">
        <f aca="true" t="shared" si="121" ref="R963:R1026">IF(G963-H963-I963-P963&gt;0,"N",IF(J963=DATE(1900,1,1),"N","S"))</f>
        <v>N</v>
      </c>
      <c r="S963" s="77">
        <f aca="true" t="shared" si="122" ref="S963:S1026">IF(G963-H963-I963-P963&gt;0,G963-H963-I963-P963,0)</f>
        <v>0.96</v>
      </c>
      <c r="T963" s="78">
        <f aca="true" t="shared" si="123" ref="T963:T1026">IF(J963-D963&gt;0,IF(R963="S",J963-D963,0),0)</f>
        <v>0</v>
      </c>
      <c r="U963" s="77">
        <f aca="true" t="shared" si="124" ref="U963:U1026">IF(R963="S",H963*Q963,0)</f>
        <v>0</v>
      </c>
      <c r="V963" s="77">
        <f aca="true" t="shared" si="125" ref="V963:V1026">IF(R963="S",H963*T963,0)</f>
        <v>0</v>
      </c>
      <c r="W963" s="78">
        <f aca="true" t="shared" si="126" ref="W963:W1026">IF(R963="S",J963-F963-K963,0)</f>
        <v>0</v>
      </c>
      <c r="X963" s="77">
        <f aca="true" t="shared" si="127" ref="X963:X1026">IF(R963="S",H963*W963,0)</f>
        <v>0</v>
      </c>
      <c r="AH963" s="2"/>
      <c r="AQ963" s="2"/>
      <c r="AS963" s="2"/>
      <c r="AT963" s="2"/>
    </row>
    <row r="964" spans="1:46" ht="12.75">
      <c r="A964" s="3">
        <v>2016</v>
      </c>
      <c r="C964" s="1" t="s">
        <v>1180</v>
      </c>
      <c r="D964" s="2">
        <v>38974</v>
      </c>
      <c r="E964" s="1" t="s">
        <v>1195</v>
      </c>
      <c r="F964" s="2">
        <v>39001</v>
      </c>
      <c r="G964" s="77">
        <v>0.2</v>
      </c>
      <c r="H964" s="77">
        <v>0</v>
      </c>
      <c r="I964" s="77">
        <v>0</v>
      </c>
      <c r="J964" s="2">
        <v>1</v>
      </c>
      <c r="K964" s="78">
        <v>30</v>
      </c>
      <c r="L964" s="2">
        <v>42370</v>
      </c>
      <c r="M964" s="2">
        <v>42735</v>
      </c>
      <c r="N964" s="77">
        <v>0</v>
      </c>
      <c r="P964" s="77">
        <v>0</v>
      </c>
      <c r="Q964" s="78">
        <f t="shared" si="120"/>
        <v>0</v>
      </c>
      <c r="R964" s="3" t="str">
        <f t="shared" si="121"/>
        <v>N</v>
      </c>
      <c r="S964" s="77">
        <f t="shared" si="122"/>
        <v>0.2</v>
      </c>
      <c r="T964" s="78">
        <f t="shared" si="123"/>
        <v>0</v>
      </c>
      <c r="U964" s="77">
        <f t="shared" si="124"/>
        <v>0</v>
      </c>
      <c r="V964" s="77">
        <f t="shared" si="125"/>
        <v>0</v>
      </c>
      <c r="W964" s="78">
        <f t="shared" si="126"/>
        <v>0</v>
      </c>
      <c r="X964" s="77">
        <f t="shared" si="127"/>
        <v>0</v>
      </c>
      <c r="AH964" s="2"/>
      <c r="AQ964" s="2"/>
      <c r="AS964" s="2"/>
      <c r="AT964" s="2"/>
    </row>
    <row r="965" spans="1:46" ht="12.75">
      <c r="A965" s="3">
        <v>2016</v>
      </c>
      <c r="C965" s="1" t="s">
        <v>1180</v>
      </c>
      <c r="D965" s="2">
        <v>38974</v>
      </c>
      <c r="E965" s="1" t="s">
        <v>1196</v>
      </c>
      <c r="F965" s="2">
        <v>39001</v>
      </c>
      <c r="G965" s="77">
        <v>0.2</v>
      </c>
      <c r="H965" s="77">
        <v>0</v>
      </c>
      <c r="I965" s="77">
        <v>0</v>
      </c>
      <c r="J965" s="2">
        <v>1</v>
      </c>
      <c r="K965" s="78">
        <v>30</v>
      </c>
      <c r="L965" s="2">
        <v>42370</v>
      </c>
      <c r="M965" s="2">
        <v>42735</v>
      </c>
      <c r="N965" s="77">
        <v>0</v>
      </c>
      <c r="P965" s="77">
        <v>0</v>
      </c>
      <c r="Q965" s="78">
        <f t="shared" si="120"/>
        <v>0</v>
      </c>
      <c r="R965" s="3" t="str">
        <f t="shared" si="121"/>
        <v>N</v>
      </c>
      <c r="S965" s="77">
        <f t="shared" si="122"/>
        <v>0.2</v>
      </c>
      <c r="T965" s="78">
        <f t="shared" si="123"/>
        <v>0</v>
      </c>
      <c r="U965" s="77">
        <f t="shared" si="124"/>
        <v>0</v>
      </c>
      <c r="V965" s="77">
        <f t="shared" si="125"/>
        <v>0</v>
      </c>
      <c r="W965" s="78">
        <f t="shared" si="126"/>
        <v>0</v>
      </c>
      <c r="X965" s="77">
        <f t="shared" si="127"/>
        <v>0</v>
      </c>
      <c r="AH965" s="2"/>
      <c r="AQ965" s="2"/>
      <c r="AS965" s="2"/>
      <c r="AT965" s="2"/>
    </row>
    <row r="966" spans="1:46" ht="12.75">
      <c r="A966" s="3">
        <v>2016</v>
      </c>
      <c r="C966" s="1" t="s">
        <v>1180</v>
      </c>
      <c r="D966" s="2">
        <v>38974</v>
      </c>
      <c r="E966" s="1" t="s">
        <v>1197</v>
      </c>
      <c r="F966" s="2">
        <v>39001</v>
      </c>
      <c r="G966" s="77">
        <v>3.68</v>
      </c>
      <c r="H966" s="77">
        <v>0</v>
      </c>
      <c r="I966" s="77">
        <v>0</v>
      </c>
      <c r="J966" s="2">
        <v>1</v>
      </c>
      <c r="K966" s="78">
        <v>30</v>
      </c>
      <c r="L966" s="2">
        <v>42370</v>
      </c>
      <c r="M966" s="2">
        <v>42735</v>
      </c>
      <c r="N966" s="77">
        <v>0</v>
      </c>
      <c r="P966" s="77">
        <v>0</v>
      </c>
      <c r="Q966" s="78">
        <f t="shared" si="120"/>
        <v>0</v>
      </c>
      <c r="R966" s="3" t="str">
        <f t="shared" si="121"/>
        <v>N</v>
      </c>
      <c r="S966" s="77">
        <f t="shared" si="122"/>
        <v>3.68</v>
      </c>
      <c r="T966" s="78">
        <f t="shared" si="123"/>
        <v>0</v>
      </c>
      <c r="U966" s="77">
        <f t="shared" si="124"/>
        <v>0</v>
      </c>
      <c r="V966" s="77">
        <f t="shared" si="125"/>
        <v>0</v>
      </c>
      <c r="W966" s="78">
        <f t="shared" si="126"/>
        <v>0</v>
      </c>
      <c r="X966" s="77">
        <f t="shared" si="127"/>
        <v>0</v>
      </c>
      <c r="AH966" s="2"/>
      <c r="AQ966" s="2"/>
      <c r="AS966" s="2"/>
      <c r="AT966" s="2"/>
    </row>
    <row r="967" spans="1:46" ht="12.75">
      <c r="A967" s="3">
        <v>2016</v>
      </c>
      <c r="C967" s="1" t="s">
        <v>1180</v>
      </c>
      <c r="D967" s="2">
        <v>38974</v>
      </c>
      <c r="E967" s="1" t="s">
        <v>1198</v>
      </c>
      <c r="F967" s="2">
        <v>39001</v>
      </c>
      <c r="G967" s="77">
        <v>0.2</v>
      </c>
      <c r="H967" s="77">
        <v>0</v>
      </c>
      <c r="I967" s="77">
        <v>0</v>
      </c>
      <c r="J967" s="2">
        <v>1</v>
      </c>
      <c r="K967" s="78">
        <v>30</v>
      </c>
      <c r="L967" s="2">
        <v>42370</v>
      </c>
      <c r="M967" s="2">
        <v>42735</v>
      </c>
      <c r="N967" s="77">
        <v>0</v>
      </c>
      <c r="P967" s="77">
        <v>0</v>
      </c>
      <c r="Q967" s="78">
        <f t="shared" si="120"/>
        <v>0</v>
      </c>
      <c r="R967" s="3" t="str">
        <f t="shared" si="121"/>
        <v>N</v>
      </c>
      <c r="S967" s="77">
        <f t="shared" si="122"/>
        <v>0.2</v>
      </c>
      <c r="T967" s="78">
        <f t="shared" si="123"/>
        <v>0</v>
      </c>
      <c r="U967" s="77">
        <f t="shared" si="124"/>
        <v>0</v>
      </c>
      <c r="V967" s="77">
        <f t="shared" si="125"/>
        <v>0</v>
      </c>
      <c r="W967" s="78">
        <f t="shared" si="126"/>
        <v>0</v>
      </c>
      <c r="X967" s="77">
        <f t="shared" si="127"/>
        <v>0</v>
      </c>
      <c r="AH967" s="2"/>
      <c r="AQ967" s="2"/>
      <c r="AS967" s="2"/>
      <c r="AT967" s="2"/>
    </row>
    <row r="968" spans="1:46" ht="12.75">
      <c r="A968" s="3">
        <v>2016</v>
      </c>
      <c r="C968" s="1" t="s">
        <v>1180</v>
      </c>
      <c r="D968" s="2">
        <v>38974</v>
      </c>
      <c r="E968" s="1" t="s">
        <v>1199</v>
      </c>
      <c r="F968" s="2">
        <v>39001</v>
      </c>
      <c r="G968" s="77">
        <v>2.46</v>
      </c>
      <c r="H968" s="77">
        <v>0</v>
      </c>
      <c r="I968" s="77">
        <v>0</v>
      </c>
      <c r="J968" s="2">
        <v>1</v>
      </c>
      <c r="K968" s="78">
        <v>30</v>
      </c>
      <c r="L968" s="2">
        <v>42370</v>
      </c>
      <c r="M968" s="2">
        <v>42735</v>
      </c>
      <c r="N968" s="77">
        <v>0</v>
      </c>
      <c r="P968" s="77">
        <v>0</v>
      </c>
      <c r="Q968" s="78">
        <f t="shared" si="120"/>
        <v>0</v>
      </c>
      <c r="R968" s="3" t="str">
        <f t="shared" si="121"/>
        <v>N</v>
      </c>
      <c r="S968" s="77">
        <f t="shared" si="122"/>
        <v>2.46</v>
      </c>
      <c r="T968" s="78">
        <f t="shared" si="123"/>
        <v>0</v>
      </c>
      <c r="U968" s="77">
        <f t="shared" si="124"/>
        <v>0</v>
      </c>
      <c r="V968" s="77">
        <f t="shared" si="125"/>
        <v>0</v>
      </c>
      <c r="W968" s="78">
        <f t="shared" si="126"/>
        <v>0</v>
      </c>
      <c r="X968" s="77">
        <f t="shared" si="127"/>
        <v>0</v>
      </c>
      <c r="AH968" s="2"/>
      <c r="AQ968" s="2"/>
      <c r="AS968" s="2"/>
      <c r="AT968" s="2"/>
    </row>
    <row r="969" spans="1:46" ht="12.75">
      <c r="A969" s="3">
        <v>2016</v>
      </c>
      <c r="C969" s="1" t="s">
        <v>1180</v>
      </c>
      <c r="D969" s="2">
        <v>38974</v>
      </c>
      <c r="E969" s="1" t="s">
        <v>1200</v>
      </c>
      <c r="F969" s="2">
        <v>39001</v>
      </c>
      <c r="G969" s="77">
        <v>0.2</v>
      </c>
      <c r="H969" s="77">
        <v>0</v>
      </c>
      <c r="I969" s="77">
        <v>0</v>
      </c>
      <c r="J969" s="2">
        <v>1</v>
      </c>
      <c r="K969" s="78">
        <v>30</v>
      </c>
      <c r="L969" s="2">
        <v>42370</v>
      </c>
      <c r="M969" s="2">
        <v>42735</v>
      </c>
      <c r="N969" s="77">
        <v>0</v>
      </c>
      <c r="P969" s="77">
        <v>0</v>
      </c>
      <c r="Q969" s="78">
        <f t="shared" si="120"/>
        <v>0</v>
      </c>
      <c r="R969" s="3" t="str">
        <f t="shared" si="121"/>
        <v>N</v>
      </c>
      <c r="S969" s="77">
        <f t="shared" si="122"/>
        <v>0.2</v>
      </c>
      <c r="T969" s="78">
        <f t="shared" si="123"/>
        <v>0</v>
      </c>
      <c r="U969" s="77">
        <f t="shared" si="124"/>
        <v>0</v>
      </c>
      <c r="V969" s="77">
        <f t="shared" si="125"/>
        <v>0</v>
      </c>
      <c r="W969" s="78">
        <f t="shared" si="126"/>
        <v>0</v>
      </c>
      <c r="X969" s="77">
        <f t="shared" si="127"/>
        <v>0</v>
      </c>
      <c r="AH969" s="2"/>
      <c r="AQ969" s="2"/>
      <c r="AS969" s="2"/>
      <c r="AT969" s="2"/>
    </row>
    <row r="970" spans="1:46" ht="12.75">
      <c r="A970" s="3">
        <v>2016</v>
      </c>
      <c r="C970" s="1" t="s">
        <v>1180</v>
      </c>
      <c r="D970" s="2">
        <v>38974</v>
      </c>
      <c r="E970" s="1" t="s">
        <v>1201</v>
      </c>
      <c r="F970" s="2">
        <v>39001</v>
      </c>
      <c r="G970" s="77">
        <v>0.2</v>
      </c>
      <c r="H970" s="77">
        <v>0</v>
      </c>
      <c r="I970" s="77">
        <v>0</v>
      </c>
      <c r="J970" s="2">
        <v>1</v>
      </c>
      <c r="K970" s="78">
        <v>30</v>
      </c>
      <c r="L970" s="2">
        <v>42370</v>
      </c>
      <c r="M970" s="2">
        <v>42735</v>
      </c>
      <c r="N970" s="77">
        <v>0</v>
      </c>
      <c r="P970" s="77">
        <v>0</v>
      </c>
      <c r="Q970" s="78">
        <f t="shared" si="120"/>
        <v>0</v>
      </c>
      <c r="R970" s="3" t="str">
        <f t="shared" si="121"/>
        <v>N</v>
      </c>
      <c r="S970" s="77">
        <f t="shared" si="122"/>
        <v>0.2</v>
      </c>
      <c r="T970" s="78">
        <f t="shared" si="123"/>
        <v>0</v>
      </c>
      <c r="U970" s="77">
        <f t="shared" si="124"/>
        <v>0</v>
      </c>
      <c r="V970" s="77">
        <f t="shared" si="125"/>
        <v>0</v>
      </c>
      <c r="W970" s="78">
        <f t="shared" si="126"/>
        <v>0</v>
      </c>
      <c r="X970" s="77">
        <f t="shared" si="127"/>
        <v>0</v>
      </c>
      <c r="AH970" s="2"/>
      <c r="AQ970" s="2"/>
      <c r="AS970" s="2"/>
      <c r="AT970" s="2"/>
    </row>
    <row r="971" spans="1:46" ht="12.75">
      <c r="A971" s="3">
        <v>2016</v>
      </c>
      <c r="C971" s="1" t="s">
        <v>1180</v>
      </c>
      <c r="D971" s="2">
        <v>38974</v>
      </c>
      <c r="E971" s="1" t="s">
        <v>1202</v>
      </c>
      <c r="F971" s="2">
        <v>39001</v>
      </c>
      <c r="G971" s="77">
        <v>0.65</v>
      </c>
      <c r="H971" s="77">
        <v>0</v>
      </c>
      <c r="I971" s="77">
        <v>0</v>
      </c>
      <c r="J971" s="2">
        <v>1</v>
      </c>
      <c r="K971" s="78">
        <v>30</v>
      </c>
      <c r="L971" s="2">
        <v>42370</v>
      </c>
      <c r="M971" s="2">
        <v>42735</v>
      </c>
      <c r="N971" s="77">
        <v>0</v>
      </c>
      <c r="P971" s="77">
        <v>0</v>
      </c>
      <c r="Q971" s="78">
        <f t="shared" si="120"/>
        <v>0</v>
      </c>
      <c r="R971" s="3" t="str">
        <f t="shared" si="121"/>
        <v>N</v>
      </c>
      <c r="S971" s="77">
        <f t="shared" si="122"/>
        <v>0.65</v>
      </c>
      <c r="T971" s="78">
        <f t="shared" si="123"/>
        <v>0</v>
      </c>
      <c r="U971" s="77">
        <f t="shared" si="124"/>
        <v>0</v>
      </c>
      <c r="V971" s="77">
        <f t="shared" si="125"/>
        <v>0</v>
      </c>
      <c r="W971" s="78">
        <f t="shared" si="126"/>
        <v>0</v>
      </c>
      <c r="X971" s="77">
        <f t="shared" si="127"/>
        <v>0</v>
      </c>
      <c r="AH971" s="2"/>
      <c r="AQ971" s="2"/>
      <c r="AS971" s="2"/>
      <c r="AT971" s="2"/>
    </row>
    <row r="972" spans="1:46" ht="12.75">
      <c r="A972" s="3">
        <v>2016</v>
      </c>
      <c r="C972" s="1" t="s">
        <v>1180</v>
      </c>
      <c r="D972" s="2">
        <v>38974</v>
      </c>
      <c r="E972" s="1" t="s">
        <v>1203</v>
      </c>
      <c r="F972" s="2">
        <v>39001</v>
      </c>
      <c r="G972" s="77">
        <v>0.2</v>
      </c>
      <c r="H972" s="77">
        <v>0</v>
      </c>
      <c r="I972" s="77">
        <v>0</v>
      </c>
      <c r="J972" s="2">
        <v>1</v>
      </c>
      <c r="K972" s="78">
        <v>30</v>
      </c>
      <c r="L972" s="2">
        <v>42370</v>
      </c>
      <c r="M972" s="2">
        <v>42735</v>
      </c>
      <c r="N972" s="77">
        <v>0</v>
      </c>
      <c r="P972" s="77">
        <v>0</v>
      </c>
      <c r="Q972" s="78">
        <f t="shared" si="120"/>
        <v>0</v>
      </c>
      <c r="R972" s="3" t="str">
        <f t="shared" si="121"/>
        <v>N</v>
      </c>
      <c r="S972" s="77">
        <f t="shared" si="122"/>
        <v>0.2</v>
      </c>
      <c r="T972" s="78">
        <f t="shared" si="123"/>
        <v>0</v>
      </c>
      <c r="U972" s="77">
        <f t="shared" si="124"/>
        <v>0</v>
      </c>
      <c r="V972" s="77">
        <f t="shared" si="125"/>
        <v>0</v>
      </c>
      <c r="W972" s="78">
        <f t="shared" si="126"/>
        <v>0</v>
      </c>
      <c r="X972" s="77">
        <f t="shared" si="127"/>
        <v>0</v>
      </c>
      <c r="AH972" s="2"/>
      <c r="AQ972" s="2"/>
      <c r="AS972" s="2"/>
      <c r="AT972" s="2"/>
    </row>
    <row r="973" spans="1:46" ht="12.75">
      <c r="A973" s="3">
        <v>2016</v>
      </c>
      <c r="C973" s="1" t="s">
        <v>1180</v>
      </c>
      <c r="D973" s="2">
        <v>38974</v>
      </c>
      <c r="E973" s="1" t="s">
        <v>1204</v>
      </c>
      <c r="F973" s="2">
        <v>39001</v>
      </c>
      <c r="G973" s="77">
        <v>0.2</v>
      </c>
      <c r="H973" s="77">
        <v>0</v>
      </c>
      <c r="I973" s="77">
        <v>0</v>
      </c>
      <c r="J973" s="2">
        <v>1</v>
      </c>
      <c r="K973" s="78">
        <v>30</v>
      </c>
      <c r="L973" s="2">
        <v>42370</v>
      </c>
      <c r="M973" s="2">
        <v>42735</v>
      </c>
      <c r="N973" s="77">
        <v>0</v>
      </c>
      <c r="P973" s="77">
        <v>0</v>
      </c>
      <c r="Q973" s="78">
        <f t="shared" si="120"/>
        <v>0</v>
      </c>
      <c r="R973" s="3" t="str">
        <f t="shared" si="121"/>
        <v>N</v>
      </c>
      <c r="S973" s="77">
        <f t="shared" si="122"/>
        <v>0.2</v>
      </c>
      <c r="T973" s="78">
        <f t="shared" si="123"/>
        <v>0</v>
      </c>
      <c r="U973" s="77">
        <f t="shared" si="124"/>
        <v>0</v>
      </c>
      <c r="V973" s="77">
        <f t="shared" si="125"/>
        <v>0</v>
      </c>
      <c r="W973" s="78">
        <f t="shared" si="126"/>
        <v>0</v>
      </c>
      <c r="X973" s="77">
        <f t="shared" si="127"/>
        <v>0</v>
      </c>
      <c r="AH973" s="2"/>
      <c r="AQ973" s="2"/>
      <c r="AS973" s="2"/>
      <c r="AT973" s="2"/>
    </row>
    <row r="974" spans="1:46" ht="12.75">
      <c r="A974" s="3">
        <v>2016</v>
      </c>
      <c r="C974" s="1" t="s">
        <v>1180</v>
      </c>
      <c r="D974" s="2">
        <v>38974</v>
      </c>
      <c r="E974" s="1" t="s">
        <v>1205</v>
      </c>
      <c r="F974" s="2">
        <v>39001</v>
      </c>
      <c r="G974" s="77">
        <v>0.2</v>
      </c>
      <c r="H974" s="77">
        <v>0</v>
      </c>
      <c r="I974" s="77">
        <v>0</v>
      </c>
      <c r="J974" s="2">
        <v>1</v>
      </c>
      <c r="K974" s="78">
        <v>30</v>
      </c>
      <c r="L974" s="2">
        <v>42370</v>
      </c>
      <c r="M974" s="2">
        <v>42735</v>
      </c>
      <c r="N974" s="77">
        <v>0</v>
      </c>
      <c r="P974" s="77">
        <v>0</v>
      </c>
      <c r="Q974" s="78">
        <f t="shared" si="120"/>
        <v>0</v>
      </c>
      <c r="R974" s="3" t="str">
        <f t="shared" si="121"/>
        <v>N</v>
      </c>
      <c r="S974" s="77">
        <f t="shared" si="122"/>
        <v>0.2</v>
      </c>
      <c r="T974" s="78">
        <f t="shared" si="123"/>
        <v>0</v>
      </c>
      <c r="U974" s="77">
        <f t="shared" si="124"/>
        <v>0</v>
      </c>
      <c r="V974" s="77">
        <f t="shared" si="125"/>
        <v>0</v>
      </c>
      <c r="W974" s="78">
        <f t="shared" si="126"/>
        <v>0</v>
      </c>
      <c r="X974" s="77">
        <f t="shared" si="127"/>
        <v>0</v>
      </c>
      <c r="AH974" s="2"/>
      <c r="AQ974" s="2"/>
      <c r="AS974" s="2"/>
      <c r="AT974" s="2"/>
    </row>
    <row r="975" spans="1:46" ht="12.75">
      <c r="A975" s="3">
        <v>2016</v>
      </c>
      <c r="C975" s="1" t="s">
        <v>1180</v>
      </c>
      <c r="D975" s="2">
        <v>38974</v>
      </c>
      <c r="E975" s="1" t="s">
        <v>1206</v>
      </c>
      <c r="F975" s="2">
        <v>39002</v>
      </c>
      <c r="G975" s="77">
        <v>1.75</v>
      </c>
      <c r="H975" s="77">
        <v>0</v>
      </c>
      <c r="I975" s="77">
        <v>0</v>
      </c>
      <c r="J975" s="2">
        <v>1</v>
      </c>
      <c r="K975" s="78">
        <v>30</v>
      </c>
      <c r="L975" s="2">
        <v>42370</v>
      </c>
      <c r="M975" s="2">
        <v>42735</v>
      </c>
      <c r="N975" s="77">
        <v>0</v>
      </c>
      <c r="P975" s="77">
        <v>0</v>
      </c>
      <c r="Q975" s="78">
        <f t="shared" si="120"/>
        <v>0</v>
      </c>
      <c r="R975" s="3" t="str">
        <f t="shared" si="121"/>
        <v>N</v>
      </c>
      <c r="S975" s="77">
        <f t="shared" si="122"/>
        <v>1.75</v>
      </c>
      <c r="T975" s="78">
        <f t="shared" si="123"/>
        <v>0</v>
      </c>
      <c r="U975" s="77">
        <f t="shared" si="124"/>
        <v>0</v>
      </c>
      <c r="V975" s="77">
        <f t="shared" si="125"/>
        <v>0</v>
      </c>
      <c r="W975" s="78">
        <f t="shared" si="126"/>
        <v>0</v>
      </c>
      <c r="X975" s="77">
        <f t="shared" si="127"/>
        <v>0</v>
      </c>
      <c r="AH975" s="2"/>
      <c r="AQ975" s="2"/>
      <c r="AS975" s="2"/>
      <c r="AT975" s="2"/>
    </row>
    <row r="976" spans="1:46" ht="12.75">
      <c r="A976" s="3">
        <v>2016</v>
      </c>
      <c r="C976" s="1" t="s">
        <v>1180</v>
      </c>
      <c r="D976" s="2">
        <v>38974</v>
      </c>
      <c r="E976" s="1" t="s">
        <v>1207</v>
      </c>
      <c r="F976" s="2">
        <v>39001</v>
      </c>
      <c r="G976" s="77">
        <v>1.49</v>
      </c>
      <c r="H976" s="77">
        <v>0</v>
      </c>
      <c r="I976" s="77">
        <v>0</v>
      </c>
      <c r="J976" s="2">
        <v>1</v>
      </c>
      <c r="K976" s="78">
        <v>30</v>
      </c>
      <c r="L976" s="2">
        <v>42370</v>
      </c>
      <c r="M976" s="2">
        <v>42735</v>
      </c>
      <c r="N976" s="77">
        <v>0</v>
      </c>
      <c r="P976" s="77">
        <v>0</v>
      </c>
      <c r="Q976" s="78">
        <f t="shared" si="120"/>
        <v>0</v>
      </c>
      <c r="R976" s="3" t="str">
        <f t="shared" si="121"/>
        <v>N</v>
      </c>
      <c r="S976" s="77">
        <f t="shared" si="122"/>
        <v>1.49</v>
      </c>
      <c r="T976" s="78">
        <f t="shared" si="123"/>
        <v>0</v>
      </c>
      <c r="U976" s="77">
        <f t="shared" si="124"/>
        <v>0</v>
      </c>
      <c r="V976" s="77">
        <f t="shared" si="125"/>
        <v>0</v>
      </c>
      <c r="W976" s="78">
        <f t="shared" si="126"/>
        <v>0</v>
      </c>
      <c r="X976" s="77">
        <f t="shared" si="127"/>
        <v>0</v>
      </c>
      <c r="AH976" s="2"/>
      <c r="AQ976" s="2"/>
      <c r="AS976" s="2"/>
      <c r="AT976" s="2"/>
    </row>
    <row r="977" spans="1:46" ht="12.75">
      <c r="A977" s="3">
        <v>2016</v>
      </c>
      <c r="C977" s="1" t="s">
        <v>1180</v>
      </c>
      <c r="D977" s="2">
        <v>38974</v>
      </c>
      <c r="E977" s="1" t="s">
        <v>1208</v>
      </c>
      <c r="F977" s="2">
        <v>39001</v>
      </c>
      <c r="G977" s="77">
        <v>0.2</v>
      </c>
      <c r="H977" s="77">
        <v>0</v>
      </c>
      <c r="I977" s="77">
        <v>0</v>
      </c>
      <c r="J977" s="2">
        <v>1</v>
      </c>
      <c r="K977" s="78">
        <v>30</v>
      </c>
      <c r="L977" s="2">
        <v>42370</v>
      </c>
      <c r="M977" s="2">
        <v>42735</v>
      </c>
      <c r="N977" s="77">
        <v>0</v>
      </c>
      <c r="P977" s="77">
        <v>0</v>
      </c>
      <c r="Q977" s="78">
        <f t="shared" si="120"/>
        <v>0</v>
      </c>
      <c r="R977" s="3" t="str">
        <f t="shared" si="121"/>
        <v>N</v>
      </c>
      <c r="S977" s="77">
        <f t="shared" si="122"/>
        <v>0.2</v>
      </c>
      <c r="T977" s="78">
        <f t="shared" si="123"/>
        <v>0</v>
      </c>
      <c r="U977" s="77">
        <f t="shared" si="124"/>
        <v>0</v>
      </c>
      <c r="V977" s="77">
        <f t="shared" si="125"/>
        <v>0</v>
      </c>
      <c r="W977" s="78">
        <f t="shared" si="126"/>
        <v>0</v>
      </c>
      <c r="X977" s="77">
        <f t="shared" si="127"/>
        <v>0</v>
      </c>
      <c r="AH977" s="2"/>
      <c r="AQ977" s="2"/>
      <c r="AS977" s="2"/>
      <c r="AT977" s="2"/>
    </row>
    <row r="978" spans="1:46" ht="12.75">
      <c r="A978" s="3">
        <v>2016</v>
      </c>
      <c r="C978" s="1" t="s">
        <v>1180</v>
      </c>
      <c r="D978" s="2">
        <v>38974</v>
      </c>
      <c r="E978" s="1" t="s">
        <v>1209</v>
      </c>
      <c r="F978" s="2">
        <v>39001</v>
      </c>
      <c r="G978" s="77">
        <v>48.93</v>
      </c>
      <c r="H978" s="77">
        <v>0</v>
      </c>
      <c r="I978" s="77">
        <v>0</v>
      </c>
      <c r="J978" s="2">
        <v>1</v>
      </c>
      <c r="K978" s="78">
        <v>30</v>
      </c>
      <c r="L978" s="2">
        <v>42370</v>
      </c>
      <c r="M978" s="2">
        <v>42735</v>
      </c>
      <c r="N978" s="77">
        <v>0</v>
      </c>
      <c r="P978" s="77">
        <v>0</v>
      </c>
      <c r="Q978" s="78">
        <f t="shared" si="120"/>
        <v>0</v>
      </c>
      <c r="R978" s="3" t="str">
        <f t="shared" si="121"/>
        <v>N</v>
      </c>
      <c r="S978" s="77">
        <f t="shared" si="122"/>
        <v>48.93</v>
      </c>
      <c r="T978" s="78">
        <f t="shared" si="123"/>
        <v>0</v>
      </c>
      <c r="U978" s="77">
        <f t="shared" si="124"/>
        <v>0</v>
      </c>
      <c r="V978" s="77">
        <f t="shared" si="125"/>
        <v>0</v>
      </c>
      <c r="W978" s="78">
        <f t="shared" si="126"/>
        <v>0</v>
      </c>
      <c r="X978" s="77">
        <f t="shared" si="127"/>
        <v>0</v>
      </c>
      <c r="AH978" s="2"/>
      <c r="AQ978" s="2"/>
      <c r="AS978" s="2"/>
      <c r="AT978" s="2"/>
    </row>
    <row r="979" spans="1:46" ht="12.75">
      <c r="A979" s="3">
        <v>2016</v>
      </c>
      <c r="C979" s="1" t="s">
        <v>1180</v>
      </c>
      <c r="D979" s="2">
        <v>38974</v>
      </c>
      <c r="E979" s="1" t="s">
        <v>1210</v>
      </c>
      <c r="F979" s="2">
        <v>39001</v>
      </c>
      <c r="G979" s="77">
        <v>0.41</v>
      </c>
      <c r="H979" s="77">
        <v>0</v>
      </c>
      <c r="I979" s="77">
        <v>0</v>
      </c>
      <c r="J979" s="2">
        <v>1</v>
      </c>
      <c r="K979" s="78">
        <v>30</v>
      </c>
      <c r="L979" s="2">
        <v>42370</v>
      </c>
      <c r="M979" s="2">
        <v>42735</v>
      </c>
      <c r="N979" s="77">
        <v>0</v>
      </c>
      <c r="P979" s="77">
        <v>0</v>
      </c>
      <c r="Q979" s="78">
        <f t="shared" si="120"/>
        <v>0</v>
      </c>
      <c r="R979" s="3" t="str">
        <f t="shared" si="121"/>
        <v>N</v>
      </c>
      <c r="S979" s="77">
        <f t="shared" si="122"/>
        <v>0.41</v>
      </c>
      <c r="T979" s="78">
        <f t="shared" si="123"/>
        <v>0</v>
      </c>
      <c r="U979" s="77">
        <f t="shared" si="124"/>
        <v>0</v>
      </c>
      <c r="V979" s="77">
        <f t="shared" si="125"/>
        <v>0</v>
      </c>
      <c r="W979" s="78">
        <f t="shared" si="126"/>
        <v>0</v>
      </c>
      <c r="X979" s="77">
        <f t="shared" si="127"/>
        <v>0</v>
      </c>
      <c r="AH979" s="2"/>
      <c r="AQ979" s="2"/>
      <c r="AS979" s="2"/>
      <c r="AT979" s="2"/>
    </row>
    <row r="980" spans="1:46" ht="12.75">
      <c r="A980" s="3">
        <v>2016</v>
      </c>
      <c r="C980" s="1" t="s">
        <v>1180</v>
      </c>
      <c r="D980" s="2">
        <v>38974</v>
      </c>
      <c r="E980" s="1" t="s">
        <v>1211</v>
      </c>
      <c r="F980" s="2">
        <v>39001</v>
      </c>
      <c r="G980" s="77">
        <v>0.2</v>
      </c>
      <c r="H980" s="77">
        <v>0</v>
      </c>
      <c r="I980" s="77">
        <v>0</v>
      </c>
      <c r="J980" s="2">
        <v>1</v>
      </c>
      <c r="K980" s="78">
        <v>30</v>
      </c>
      <c r="L980" s="2">
        <v>42370</v>
      </c>
      <c r="M980" s="2">
        <v>42735</v>
      </c>
      <c r="N980" s="77">
        <v>0</v>
      </c>
      <c r="P980" s="77">
        <v>0</v>
      </c>
      <c r="Q980" s="78">
        <f t="shared" si="120"/>
        <v>0</v>
      </c>
      <c r="R980" s="3" t="str">
        <f t="shared" si="121"/>
        <v>N</v>
      </c>
      <c r="S980" s="77">
        <f t="shared" si="122"/>
        <v>0.2</v>
      </c>
      <c r="T980" s="78">
        <f t="shared" si="123"/>
        <v>0</v>
      </c>
      <c r="U980" s="77">
        <f t="shared" si="124"/>
        <v>0</v>
      </c>
      <c r="V980" s="77">
        <f t="shared" si="125"/>
        <v>0</v>
      </c>
      <c r="W980" s="78">
        <f t="shared" si="126"/>
        <v>0</v>
      </c>
      <c r="X980" s="77">
        <f t="shared" si="127"/>
        <v>0</v>
      </c>
      <c r="AH980" s="2"/>
      <c r="AQ980" s="2"/>
      <c r="AS980" s="2"/>
      <c r="AT980" s="2"/>
    </row>
    <row r="981" spans="1:46" ht="12.75">
      <c r="A981" s="3">
        <v>2016</v>
      </c>
      <c r="C981" s="1" t="s">
        <v>1180</v>
      </c>
      <c r="D981" s="2">
        <v>38974</v>
      </c>
      <c r="E981" s="1" t="s">
        <v>1212</v>
      </c>
      <c r="F981" s="2">
        <v>39001</v>
      </c>
      <c r="G981" s="77">
        <v>1.46</v>
      </c>
      <c r="H981" s="77">
        <v>0</v>
      </c>
      <c r="I981" s="77">
        <v>0</v>
      </c>
      <c r="J981" s="2">
        <v>1</v>
      </c>
      <c r="K981" s="78">
        <v>30</v>
      </c>
      <c r="L981" s="2">
        <v>42370</v>
      </c>
      <c r="M981" s="2">
        <v>42735</v>
      </c>
      <c r="N981" s="77">
        <v>0</v>
      </c>
      <c r="P981" s="77">
        <v>0</v>
      </c>
      <c r="Q981" s="78">
        <f t="shared" si="120"/>
        <v>0</v>
      </c>
      <c r="R981" s="3" t="str">
        <f t="shared" si="121"/>
        <v>N</v>
      </c>
      <c r="S981" s="77">
        <f t="shared" si="122"/>
        <v>1.46</v>
      </c>
      <c r="T981" s="78">
        <f t="shared" si="123"/>
        <v>0</v>
      </c>
      <c r="U981" s="77">
        <f t="shared" si="124"/>
        <v>0</v>
      </c>
      <c r="V981" s="77">
        <f t="shared" si="125"/>
        <v>0</v>
      </c>
      <c r="W981" s="78">
        <f t="shared" si="126"/>
        <v>0</v>
      </c>
      <c r="X981" s="77">
        <f t="shared" si="127"/>
        <v>0</v>
      </c>
      <c r="AH981" s="2"/>
      <c r="AQ981" s="2"/>
      <c r="AS981" s="2"/>
      <c r="AT981" s="2"/>
    </row>
    <row r="982" spans="1:46" ht="12.75">
      <c r="A982" s="3">
        <v>2016</v>
      </c>
      <c r="C982" s="1" t="s">
        <v>1180</v>
      </c>
      <c r="D982" s="2">
        <v>39338</v>
      </c>
      <c r="E982" s="1" t="s">
        <v>1213</v>
      </c>
      <c r="F982" s="2">
        <v>39358</v>
      </c>
      <c r="G982" s="77">
        <v>5</v>
      </c>
      <c r="H982" s="77">
        <v>0</v>
      </c>
      <c r="I982" s="77">
        <v>0</v>
      </c>
      <c r="J982" s="2">
        <v>1</v>
      </c>
      <c r="K982" s="78">
        <v>30</v>
      </c>
      <c r="L982" s="2">
        <v>42370</v>
      </c>
      <c r="M982" s="2">
        <v>42735</v>
      </c>
      <c r="N982" s="77">
        <v>0</v>
      </c>
      <c r="P982" s="77">
        <v>0</v>
      </c>
      <c r="Q982" s="78">
        <f t="shared" si="120"/>
        <v>0</v>
      </c>
      <c r="R982" s="3" t="str">
        <f t="shared" si="121"/>
        <v>N</v>
      </c>
      <c r="S982" s="77">
        <f t="shared" si="122"/>
        <v>5</v>
      </c>
      <c r="T982" s="78">
        <f t="shared" si="123"/>
        <v>0</v>
      </c>
      <c r="U982" s="77">
        <f t="shared" si="124"/>
        <v>0</v>
      </c>
      <c r="V982" s="77">
        <f t="shared" si="125"/>
        <v>0</v>
      </c>
      <c r="W982" s="78">
        <f t="shared" si="126"/>
        <v>0</v>
      </c>
      <c r="X982" s="77">
        <f t="shared" si="127"/>
        <v>0</v>
      </c>
      <c r="AH982" s="2"/>
      <c r="AQ982" s="2"/>
      <c r="AS982" s="2"/>
      <c r="AT982" s="2"/>
    </row>
    <row r="983" spans="1:46" ht="12.75">
      <c r="A983" s="3">
        <v>2016</v>
      </c>
      <c r="C983" s="1" t="s">
        <v>1180</v>
      </c>
      <c r="D983" s="2">
        <v>41127</v>
      </c>
      <c r="E983" s="1" t="s">
        <v>1214</v>
      </c>
      <c r="F983" s="2">
        <v>41158</v>
      </c>
      <c r="G983" s="77">
        <v>15097</v>
      </c>
      <c r="H983" s="77">
        <v>0</v>
      </c>
      <c r="I983" s="77">
        <v>0</v>
      </c>
      <c r="J983" s="2">
        <v>1</v>
      </c>
      <c r="K983" s="78">
        <v>30</v>
      </c>
      <c r="L983" s="2">
        <v>42370</v>
      </c>
      <c r="M983" s="2">
        <v>42735</v>
      </c>
      <c r="N983" s="77">
        <v>0</v>
      </c>
      <c r="P983" s="77">
        <v>0</v>
      </c>
      <c r="Q983" s="78">
        <f t="shared" si="120"/>
        <v>0</v>
      </c>
      <c r="R983" s="3" t="str">
        <f t="shared" si="121"/>
        <v>N</v>
      </c>
      <c r="S983" s="77">
        <f t="shared" si="122"/>
        <v>15097</v>
      </c>
      <c r="T983" s="78">
        <f t="shared" si="123"/>
        <v>0</v>
      </c>
      <c r="U983" s="77">
        <f t="shared" si="124"/>
        <v>0</v>
      </c>
      <c r="V983" s="77">
        <f t="shared" si="125"/>
        <v>0</v>
      </c>
      <c r="W983" s="78">
        <f t="shared" si="126"/>
        <v>0</v>
      </c>
      <c r="X983" s="77">
        <f t="shared" si="127"/>
        <v>0</v>
      </c>
      <c r="AH983" s="2"/>
      <c r="AQ983" s="2"/>
      <c r="AS983" s="2"/>
      <c r="AT983" s="2"/>
    </row>
    <row r="984" spans="1:46" ht="12.75">
      <c r="A984" s="3">
        <v>2016</v>
      </c>
      <c r="C984" s="1" t="s">
        <v>1180</v>
      </c>
      <c r="D984" s="2">
        <v>37351</v>
      </c>
      <c r="E984" s="1" t="s">
        <v>1215</v>
      </c>
      <c r="F984" s="2">
        <v>37393</v>
      </c>
      <c r="G984" s="77">
        <v>80</v>
      </c>
      <c r="H984" s="77">
        <v>0</v>
      </c>
      <c r="I984" s="77">
        <v>0</v>
      </c>
      <c r="J984" s="2">
        <v>1</v>
      </c>
      <c r="K984" s="78">
        <v>30</v>
      </c>
      <c r="L984" s="2">
        <v>42370</v>
      </c>
      <c r="M984" s="2">
        <v>42735</v>
      </c>
      <c r="N984" s="77">
        <v>0</v>
      </c>
      <c r="P984" s="77">
        <v>0</v>
      </c>
      <c r="Q984" s="78">
        <f t="shared" si="120"/>
        <v>0</v>
      </c>
      <c r="R984" s="3" t="str">
        <f t="shared" si="121"/>
        <v>N</v>
      </c>
      <c r="S984" s="77">
        <f t="shared" si="122"/>
        <v>80</v>
      </c>
      <c r="T984" s="78">
        <f t="shared" si="123"/>
        <v>0</v>
      </c>
      <c r="U984" s="77">
        <f t="shared" si="124"/>
        <v>0</v>
      </c>
      <c r="V984" s="77">
        <f t="shared" si="125"/>
        <v>0</v>
      </c>
      <c r="W984" s="78">
        <f t="shared" si="126"/>
        <v>0</v>
      </c>
      <c r="X984" s="77">
        <f t="shared" si="127"/>
        <v>0</v>
      </c>
      <c r="AH984" s="2"/>
      <c r="AQ984" s="2"/>
      <c r="AS984" s="2"/>
      <c r="AT984" s="2"/>
    </row>
    <row r="985" spans="1:46" ht="12.75">
      <c r="A985" s="3">
        <v>2016</v>
      </c>
      <c r="C985" s="1" t="s">
        <v>1180</v>
      </c>
      <c r="D985" s="2">
        <v>41684</v>
      </c>
      <c r="E985" s="1" t="s">
        <v>1216</v>
      </c>
      <c r="F985" s="2">
        <v>41729</v>
      </c>
      <c r="G985" s="77">
        <v>50</v>
      </c>
      <c r="H985" s="77">
        <v>0</v>
      </c>
      <c r="I985" s="77">
        <v>0</v>
      </c>
      <c r="J985" s="2">
        <v>1</v>
      </c>
      <c r="K985" s="78">
        <v>30</v>
      </c>
      <c r="L985" s="2">
        <v>42370</v>
      </c>
      <c r="M985" s="2">
        <v>42735</v>
      </c>
      <c r="N985" s="77">
        <v>0</v>
      </c>
      <c r="P985" s="77">
        <v>0</v>
      </c>
      <c r="Q985" s="78">
        <f t="shared" si="120"/>
        <v>0</v>
      </c>
      <c r="R985" s="3" t="str">
        <f t="shared" si="121"/>
        <v>N</v>
      </c>
      <c r="S985" s="77">
        <f t="shared" si="122"/>
        <v>50</v>
      </c>
      <c r="T985" s="78">
        <f t="shared" si="123"/>
        <v>0</v>
      </c>
      <c r="U985" s="77">
        <f t="shared" si="124"/>
        <v>0</v>
      </c>
      <c r="V985" s="77">
        <f t="shared" si="125"/>
        <v>0</v>
      </c>
      <c r="W985" s="78">
        <f t="shared" si="126"/>
        <v>0</v>
      </c>
      <c r="X985" s="77">
        <f t="shared" si="127"/>
        <v>0</v>
      </c>
      <c r="AH985" s="2"/>
      <c r="AQ985" s="2"/>
      <c r="AS985" s="2"/>
      <c r="AT985" s="2"/>
    </row>
    <row r="986" spans="1:46" ht="12.75">
      <c r="A986" s="3">
        <v>2016</v>
      </c>
      <c r="C986" s="1" t="s">
        <v>1180</v>
      </c>
      <c r="D986" s="2">
        <v>39583</v>
      </c>
      <c r="E986" s="1" t="s">
        <v>1217</v>
      </c>
      <c r="F986" s="2">
        <v>39609</v>
      </c>
      <c r="G986" s="77">
        <v>138.01</v>
      </c>
      <c r="H986" s="77">
        <v>0</v>
      </c>
      <c r="I986" s="77">
        <v>0</v>
      </c>
      <c r="J986" s="2">
        <v>1</v>
      </c>
      <c r="K986" s="78">
        <v>30</v>
      </c>
      <c r="L986" s="2">
        <v>42370</v>
      </c>
      <c r="M986" s="2">
        <v>42735</v>
      </c>
      <c r="N986" s="77">
        <v>0</v>
      </c>
      <c r="P986" s="77">
        <v>0</v>
      </c>
      <c r="Q986" s="78">
        <f t="shared" si="120"/>
        <v>0</v>
      </c>
      <c r="R986" s="3" t="str">
        <f t="shared" si="121"/>
        <v>N</v>
      </c>
      <c r="S986" s="77">
        <f t="shared" si="122"/>
        <v>138.01</v>
      </c>
      <c r="T986" s="78">
        <f t="shared" si="123"/>
        <v>0</v>
      </c>
      <c r="U986" s="77">
        <f t="shared" si="124"/>
        <v>0</v>
      </c>
      <c r="V986" s="77">
        <f t="shared" si="125"/>
        <v>0</v>
      </c>
      <c r="W986" s="78">
        <f t="shared" si="126"/>
        <v>0</v>
      </c>
      <c r="X986" s="77">
        <f t="shared" si="127"/>
        <v>0</v>
      </c>
      <c r="AH986" s="2"/>
      <c r="AQ986" s="2"/>
      <c r="AS986" s="2"/>
      <c r="AT986" s="2"/>
    </row>
    <row r="987" spans="1:46" ht="12.75">
      <c r="A987" s="3">
        <v>2016</v>
      </c>
      <c r="C987" s="1" t="s">
        <v>1180</v>
      </c>
      <c r="D987" s="2">
        <v>39728</v>
      </c>
      <c r="E987" s="1" t="s">
        <v>1218</v>
      </c>
      <c r="F987" s="2">
        <v>39846</v>
      </c>
      <c r="G987" s="77">
        <v>160.5</v>
      </c>
      <c r="H987" s="77">
        <v>0</v>
      </c>
      <c r="I987" s="77">
        <v>0</v>
      </c>
      <c r="J987" s="2">
        <v>1</v>
      </c>
      <c r="K987" s="78">
        <v>30</v>
      </c>
      <c r="L987" s="2">
        <v>42370</v>
      </c>
      <c r="M987" s="2">
        <v>42735</v>
      </c>
      <c r="N987" s="77">
        <v>0</v>
      </c>
      <c r="P987" s="77">
        <v>0</v>
      </c>
      <c r="Q987" s="78">
        <f t="shared" si="120"/>
        <v>0</v>
      </c>
      <c r="R987" s="3" t="str">
        <f t="shared" si="121"/>
        <v>N</v>
      </c>
      <c r="S987" s="77">
        <f t="shared" si="122"/>
        <v>160.5</v>
      </c>
      <c r="T987" s="78">
        <f t="shared" si="123"/>
        <v>0</v>
      </c>
      <c r="U987" s="77">
        <f t="shared" si="124"/>
        <v>0</v>
      </c>
      <c r="V987" s="77">
        <f t="shared" si="125"/>
        <v>0</v>
      </c>
      <c r="W987" s="78">
        <f t="shared" si="126"/>
        <v>0</v>
      </c>
      <c r="X987" s="77">
        <f t="shared" si="127"/>
        <v>0</v>
      </c>
      <c r="AH987" s="2"/>
      <c r="AQ987" s="2"/>
      <c r="AS987" s="2"/>
      <c r="AT987" s="2"/>
    </row>
    <row r="988" spans="1:46" ht="12.75">
      <c r="A988" s="3">
        <v>2016</v>
      </c>
      <c r="C988" s="1" t="s">
        <v>1180</v>
      </c>
      <c r="D988" s="2">
        <v>38754</v>
      </c>
      <c r="E988" s="1" t="s">
        <v>1219</v>
      </c>
      <c r="F988" s="2">
        <v>38797</v>
      </c>
      <c r="G988" s="77">
        <v>1294.5</v>
      </c>
      <c r="H988" s="77">
        <v>0</v>
      </c>
      <c r="I988" s="77">
        <v>0</v>
      </c>
      <c r="J988" s="2">
        <v>1</v>
      </c>
      <c r="K988" s="78">
        <v>30</v>
      </c>
      <c r="L988" s="2">
        <v>42370</v>
      </c>
      <c r="M988" s="2">
        <v>42735</v>
      </c>
      <c r="N988" s="77">
        <v>0</v>
      </c>
      <c r="P988" s="77">
        <v>0</v>
      </c>
      <c r="Q988" s="78">
        <f t="shared" si="120"/>
        <v>0</v>
      </c>
      <c r="R988" s="3" t="str">
        <f t="shared" si="121"/>
        <v>N</v>
      </c>
      <c r="S988" s="77">
        <f t="shared" si="122"/>
        <v>1294.5</v>
      </c>
      <c r="T988" s="78">
        <f t="shared" si="123"/>
        <v>0</v>
      </c>
      <c r="U988" s="77">
        <f t="shared" si="124"/>
        <v>0</v>
      </c>
      <c r="V988" s="77">
        <f t="shared" si="125"/>
        <v>0</v>
      </c>
      <c r="W988" s="78">
        <f t="shared" si="126"/>
        <v>0</v>
      </c>
      <c r="X988" s="77">
        <f t="shared" si="127"/>
        <v>0</v>
      </c>
      <c r="AH988" s="2"/>
      <c r="AQ988" s="2"/>
      <c r="AS988" s="2"/>
      <c r="AT988" s="2"/>
    </row>
    <row r="989" spans="1:46" ht="12.75">
      <c r="A989" s="3">
        <v>2016</v>
      </c>
      <c r="B989" s="3">
        <v>2723</v>
      </c>
      <c r="C989" s="1" t="s">
        <v>1180</v>
      </c>
      <c r="D989" s="2">
        <v>42412</v>
      </c>
      <c r="E989" s="1" t="s">
        <v>1220</v>
      </c>
      <c r="F989" s="2">
        <v>42426</v>
      </c>
      <c r="G989" s="77">
        <v>152.12</v>
      </c>
      <c r="H989" s="77">
        <v>152.12</v>
      </c>
      <c r="I989" s="77">
        <v>0</v>
      </c>
      <c r="J989" s="2">
        <v>42433</v>
      </c>
      <c r="K989" s="78">
        <v>30</v>
      </c>
      <c r="L989" s="2">
        <v>42370</v>
      </c>
      <c r="M989" s="2">
        <v>42735</v>
      </c>
      <c r="N989" s="77">
        <v>0</v>
      </c>
      <c r="P989" s="77">
        <v>0</v>
      </c>
      <c r="Q989" s="78">
        <f t="shared" si="120"/>
        <v>7</v>
      </c>
      <c r="R989" s="3" t="str">
        <f t="shared" si="121"/>
        <v>S</v>
      </c>
      <c r="S989" s="77">
        <f t="shared" si="122"/>
        <v>0</v>
      </c>
      <c r="T989" s="78">
        <f t="shared" si="123"/>
        <v>21</v>
      </c>
      <c r="U989" s="77">
        <f t="shared" si="124"/>
        <v>1064.84</v>
      </c>
      <c r="V989" s="77">
        <f t="shared" si="125"/>
        <v>3194.52</v>
      </c>
      <c r="W989" s="78">
        <f t="shared" si="126"/>
        <v>-23</v>
      </c>
      <c r="X989" s="77">
        <f t="shared" si="127"/>
        <v>-3498.76</v>
      </c>
      <c r="AH989" s="2"/>
      <c r="AQ989" s="2"/>
      <c r="AS989" s="2"/>
      <c r="AT989" s="2"/>
    </row>
    <row r="990" spans="1:46" ht="12.75">
      <c r="A990" s="3">
        <v>2016</v>
      </c>
      <c r="B990" s="3">
        <v>5505</v>
      </c>
      <c r="C990" s="1" t="s">
        <v>1180</v>
      </c>
      <c r="D990" s="2">
        <v>42474</v>
      </c>
      <c r="E990" s="1" t="s">
        <v>1221</v>
      </c>
      <c r="F990" s="2">
        <v>42487</v>
      </c>
      <c r="G990" s="77">
        <v>117.07</v>
      </c>
      <c r="H990" s="77">
        <v>117.07</v>
      </c>
      <c r="I990" s="77">
        <v>0</v>
      </c>
      <c r="J990" s="2">
        <v>42516</v>
      </c>
      <c r="K990" s="78">
        <v>30</v>
      </c>
      <c r="L990" s="2">
        <v>42370</v>
      </c>
      <c r="M990" s="2">
        <v>42735</v>
      </c>
      <c r="N990" s="77">
        <v>0</v>
      </c>
      <c r="P990" s="77">
        <v>0</v>
      </c>
      <c r="Q990" s="78">
        <f t="shared" si="120"/>
        <v>29</v>
      </c>
      <c r="R990" s="3" t="str">
        <f t="shared" si="121"/>
        <v>S</v>
      </c>
      <c r="S990" s="77">
        <f t="shared" si="122"/>
        <v>0</v>
      </c>
      <c r="T990" s="78">
        <f t="shared" si="123"/>
        <v>42</v>
      </c>
      <c r="U990" s="77">
        <f t="shared" si="124"/>
        <v>3395.03</v>
      </c>
      <c r="V990" s="77">
        <f t="shared" si="125"/>
        <v>4916.94</v>
      </c>
      <c r="W990" s="78">
        <f t="shared" si="126"/>
        <v>-1</v>
      </c>
      <c r="X990" s="77">
        <f t="shared" si="127"/>
        <v>-117.07</v>
      </c>
      <c r="AH990" s="2"/>
      <c r="AQ990" s="2"/>
      <c r="AS990" s="2"/>
      <c r="AT990" s="2"/>
    </row>
    <row r="991" spans="1:46" ht="12.75">
      <c r="A991" s="3">
        <v>2016</v>
      </c>
      <c r="B991" s="3">
        <v>8369</v>
      </c>
      <c r="C991" s="1" t="s">
        <v>1180</v>
      </c>
      <c r="D991" s="2">
        <v>42536</v>
      </c>
      <c r="E991" s="1" t="s">
        <v>1222</v>
      </c>
      <c r="F991" s="2">
        <v>42548</v>
      </c>
      <c r="G991" s="77">
        <v>152.12</v>
      </c>
      <c r="H991" s="77">
        <v>152.12</v>
      </c>
      <c r="I991" s="77">
        <v>0</v>
      </c>
      <c r="J991" s="2">
        <v>42563</v>
      </c>
      <c r="K991" s="78">
        <v>30</v>
      </c>
      <c r="L991" s="2">
        <v>42370</v>
      </c>
      <c r="M991" s="2">
        <v>42735</v>
      </c>
      <c r="N991" s="77">
        <v>0</v>
      </c>
      <c r="P991" s="77">
        <v>0</v>
      </c>
      <c r="Q991" s="78">
        <f t="shared" si="120"/>
        <v>15</v>
      </c>
      <c r="R991" s="3" t="str">
        <f t="shared" si="121"/>
        <v>S</v>
      </c>
      <c r="S991" s="77">
        <f t="shared" si="122"/>
        <v>0</v>
      </c>
      <c r="T991" s="78">
        <f t="shared" si="123"/>
        <v>27</v>
      </c>
      <c r="U991" s="77">
        <f t="shared" si="124"/>
        <v>2281.8</v>
      </c>
      <c r="V991" s="77">
        <f t="shared" si="125"/>
        <v>4107.24</v>
      </c>
      <c r="W991" s="78">
        <f t="shared" si="126"/>
        <v>-15</v>
      </c>
      <c r="X991" s="77">
        <f t="shared" si="127"/>
        <v>-2281.8</v>
      </c>
      <c r="AH991" s="2"/>
      <c r="AQ991" s="2"/>
      <c r="AS991" s="2"/>
      <c r="AT991" s="2"/>
    </row>
    <row r="992" spans="1:46" ht="12.75">
      <c r="A992" s="3">
        <v>2016</v>
      </c>
      <c r="B992" s="3">
        <v>11205</v>
      </c>
      <c r="C992" s="1" t="s">
        <v>1180</v>
      </c>
      <c r="D992" s="2">
        <v>42594</v>
      </c>
      <c r="E992" s="1" t="s">
        <v>1223</v>
      </c>
      <c r="F992" s="2">
        <v>42611</v>
      </c>
      <c r="G992" s="77">
        <v>188.29</v>
      </c>
      <c r="H992" s="77">
        <v>188.29</v>
      </c>
      <c r="I992" s="77">
        <v>0</v>
      </c>
      <c r="J992" s="2">
        <v>42619</v>
      </c>
      <c r="K992" s="78">
        <v>30</v>
      </c>
      <c r="L992" s="2">
        <v>42370</v>
      </c>
      <c r="M992" s="2">
        <v>42735</v>
      </c>
      <c r="N992" s="77">
        <v>0</v>
      </c>
      <c r="P992" s="77">
        <v>0</v>
      </c>
      <c r="Q992" s="78">
        <f t="shared" si="120"/>
        <v>8</v>
      </c>
      <c r="R992" s="3" t="str">
        <f t="shared" si="121"/>
        <v>S</v>
      </c>
      <c r="S992" s="77">
        <f t="shared" si="122"/>
        <v>0</v>
      </c>
      <c r="T992" s="78">
        <f t="shared" si="123"/>
        <v>25</v>
      </c>
      <c r="U992" s="77">
        <f t="shared" si="124"/>
        <v>1506.32</v>
      </c>
      <c r="V992" s="77">
        <f t="shared" si="125"/>
        <v>4707.25</v>
      </c>
      <c r="W992" s="78">
        <f t="shared" si="126"/>
        <v>-22</v>
      </c>
      <c r="X992" s="77">
        <f t="shared" si="127"/>
        <v>-4142.38</v>
      </c>
      <c r="AH992" s="2"/>
      <c r="AQ992" s="2"/>
      <c r="AS992" s="2"/>
      <c r="AT992" s="2"/>
    </row>
    <row r="993" spans="1:46" ht="12.75">
      <c r="A993" s="3">
        <v>2016</v>
      </c>
      <c r="B993" s="3">
        <v>18354</v>
      </c>
      <c r="C993" s="1" t="s">
        <v>1180</v>
      </c>
      <c r="D993" s="2">
        <v>42353</v>
      </c>
      <c r="E993" s="1" t="s">
        <v>1224</v>
      </c>
      <c r="F993" s="2">
        <v>42367</v>
      </c>
      <c r="G993" s="77">
        <v>152.12</v>
      </c>
      <c r="H993" s="77">
        <v>152.12</v>
      </c>
      <c r="I993" s="77">
        <v>0</v>
      </c>
      <c r="J993" s="2">
        <v>42437</v>
      </c>
      <c r="K993" s="78">
        <v>30</v>
      </c>
      <c r="L993" s="2">
        <v>42370</v>
      </c>
      <c r="M993" s="2">
        <v>42735</v>
      </c>
      <c r="N993" s="77">
        <v>0</v>
      </c>
      <c r="P993" s="77">
        <v>0</v>
      </c>
      <c r="Q993" s="78">
        <f t="shared" si="120"/>
        <v>70</v>
      </c>
      <c r="R993" s="3" t="str">
        <f t="shared" si="121"/>
        <v>S</v>
      </c>
      <c r="S993" s="77">
        <f t="shared" si="122"/>
        <v>0</v>
      </c>
      <c r="T993" s="78">
        <f t="shared" si="123"/>
        <v>84</v>
      </c>
      <c r="U993" s="77">
        <f t="shared" si="124"/>
        <v>10648.4</v>
      </c>
      <c r="V993" s="77">
        <f t="shared" si="125"/>
        <v>12778.08</v>
      </c>
      <c r="W993" s="78">
        <f t="shared" si="126"/>
        <v>40</v>
      </c>
      <c r="X993" s="77">
        <f t="shared" si="127"/>
        <v>6084.8</v>
      </c>
      <c r="AH993" s="2"/>
      <c r="AQ993" s="2"/>
      <c r="AS993" s="2"/>
      <c r="AT993" s="2"/>
    </row>
    <row r="994" spans="1:46" ht="12.75">
      <c r="A994" s="3">
        <v>2016</v>
      </c>
      <c r="B994" s="3">
        <v>2239</v>
      </c>
      <c r="C994" s="1" t="s">
        <v>1180</v>
      </c>
      <c r="D994" s="2">
        <v>42405</v>
      </c>
      <c r="E994" s="1" t="s">
        <v>1225</v>
      </c>
      <c r="F994" s="2">
        <v>42418</v>
      </c>
      <c r="G994" s="77">
        <v>12476.35</v>
      </c>
      <c r="H994" s="77">
        <v>0</v>
      </c>
      <c r="I994" s="77">
        <v>0</v>
      </c>
      <c r="J994" s="2">
        <v>1</v>
      </c>
      <c r="K994" s="78">
        <v>30</v>
      </c>
      <c r="L994" s="2">
        <v>42370</v>
      </c>
      <c r="M994" s="2">
        <v>42735</v>
      </c>
      <c r="N994" s="77">
        <v>0</v>
      </c>
      <c r="P994" s="77">
        <v>0</v>
      </c>
      <c r="Q994" s="78">
        <f t="shared" si="120"/>
        <v>0</v>
      </c>
      <c r="R994" s="3" t="str">
        <f t="shared" si="121"/>
        <v>N</v>
      </c>
      <c r="S994" s="77">
        <f t="shared" si="122"/>
        <v>12476.35</v>
      </c>
      <c r="T994" s="78">
        <f t="shared" si="123"/>
        <v>0</v>
      </c>
      <c r="U994" s="77">
        <f t="shared" si="124"/>
        <v>0</v>
      </c>
      <c r="V994" s="77">
        <f t="shared" si="125"/>
        <v>0</v>
      </c>
      <c r="W994" s="78">
        <f t="shared" si="126"/>
        <v>0</v>
      </c>
      <c r="X994" s="77">
        <f t="shared" si="127"/>
        <v>0</v>
      </c>
      <c r="AH994" s="2"/>
      <c r="AQ994" s="2"/>
      <c r="AS994" s="2"/>
      <c r="AT994" s="2"/>
    </row>
    <row r="995" spans="1:46" ht="12.75">
      <c r="A995" s="3">
        <v>2016</v>
      </c>
      <c r="B995" s="3">
        <v>2250</v>
      </c>
      <c r="C995" s="1" t="s">
        <v>1180</v>
      </c>
      <c r="D995" s="2">
        <v>42405</v>
      </c>
      <c r="E995" s="1" t="s">
        <v>1226</v>
      </c>
      <c r="F995" s="2">
        <v>42418</v>
      </c>
      <c r="G995" s="77">
        <v>305.81</v>
      </c>
      <c r="H995" s="77">
        <v>305.81</v>
      </c>
      <c r="I995" s="77">
        <v>0</v>
      </c>
      <c r="J995" s="2">
        <v>42510</v>
      </c>
      <c r="K995" s="78">
        <v>30</v>
      </c>
      <c r="L995" s="2">
        <v>42370</v>
      </c>
      <c r="M995" s="2">
        <v>42735</v>
      </c>
      <c r="N995" s="77">
        <v>0</v>
      </c>
      <c r="P995" s="77">
        <v>0</v>
      </c>
      <c r="Q995" s="78">
        <f t="shared" si="120"/>
        <v>92</v>
      </c>
      <c r="R995" s="3" t="str">
        <f t="shared" si="121"/>
        <v>S</v>
      </c>
      <c r="S995" s="77">
        <f t="shared" si="122"/>
        <v>0</v>
      </c>
      <c r="T995" s="78">
        <f t="shared" si="123"/>
        <v>105</v>
      </c>
      <c r="U995" s="77">
        <f t="shared" si="124"/>
        <v>28134.52</v>
      </c>
      <c r="V995" s="77">
        <f t="shared" si="125"/>
        <v>32110.05</v>
      </c>
      <c r="W995" s="78">
        <f t="shared" si="126"/>
        <v>62</v>
      </c>
      <c r="X995" s="77">
        <f t="shared" si="127"/>
        <v>18960.22</v>
      </c>
      <c r="AH995" s="2"/>
      <c r="AQ995" s="2"/>
      <c r="AS995" s="2"/>
      <c r="AT995" s="2"/>
    </row>
    <row r="996" spans="1:46" ht="12.75">
      <c r="A996" s="3">
        <v>2016</v>
      </c>
      <c r="B996" s="3">
        <v>2260</v>
      </c>
      <c r="C996" s="1" t="s">
        <v>1180</v>
      </c>
      <c r="D996" s="2">
        <v>42405</v>
      </c>
      <c r="E996" s="1" t="s">
        <v>1227</v>
      </c>
      <c r="F996" s="2">
        <v>42418</v>
      </c>
      <c r="G996" s="77">
        <v>87.66</v>
      </c>
      <c r="H996" s="77">
        <v>87.66</v>
      </c>
      <c r="I996" s="77">
        <v>0</v>
      </c>
      <c r="J996" s="2">
        <v>42510</v>
      </c>
      <c r="K996" s="78">
        <v>30</v>
      </c>
      <c r="L996" s="2">
        <v>42370</v>
      </c>
      <c r="M996" s="2">
        <v>42735</v>
      </c>
      <c r="N996" s="77">
        <v>0</v>
      </c>
      <c r="P996" s="77">
        <v>0</v>
      </c>
      <c r="Q996" s="78">
        <f t="shared" si="120"/>
        <v>92</v>
      </c>
      <c r="R996" s="3" t="str">
        <f t="shared" si="121"/>
        <v>S</v>
      </c>
      <c r="S996" s="77">
        <f t="shared" si="122"/>
        <v>0</v>
      </c>
      <c r="T996" s="78">
        <f t="shared" si="123"/>
        <v>105</v>
      </c>
      <c r="U996" s="77">
        <f t="shared" si="124"/>
        <v>8064.72</v>
      </c>
      <c r="V996" s="77">
        <f t="shared" si="125"/>
        <v>9204.3</v>
      </c>
      <c r="W996" s="78">
        <f t="shared" si="126"/>
        <v>62</v>
      </c>
      <c r="X996" s="77">
        <f t="shared" si="127"/>
        <v>5434.92</v>
      </c>
      <c r="AH996" s="2"/>
      <c r="AQ996" s="2"/>
      <c r="AS996" s="2"/>
      <c r="AT996" s="2"/>
    </row>
    <row r="997" spans="1:46" ht="12.75">
      <c r="A997" s="3">
        <v>2016</v>
      </c>
      <c r="B997" s="3">
        <v>2258</v>
      </c>
      <c r="C997" s="1" t="s">
        <v>1180</v>
      </c>
      <c r="D997" s="2">
        <v>42405</v>
      </c>
      <c r="E997" s="1" t="s">
        <v>1228</v>
      </c>
      <c r="F997" s="2">
        <v>42418</v>
      </c>
      <c r="G997" s="77">
        <v>170.56</v>
      </c>
      <c r="H997" s="77">
        <v>170.56</v>
      </c>
      <c r="I997" s="77">
        <v>0</v>
      </c>
      <c r="J997" s="2">
        <v>42510</v>
      </c>
      <c r="K997" s="78">
        <v>30</v>
      </c>
      <c r="L997" s="2">
        <v>42370</v>
      </c>
      <c r="M997" s="2">
        <v>42735</v>
      </c>
      <c r="N997" s="77">
        <v>0</v>
      </c>
      <c r="P997" s="77">
        <v>0</v>
      </c>
      <c r="Q997" s="78">
        <f t="shared" si="120"/>
        <v>92</v>
      </c>
      <c r="R997" s="3" t="str">
        <f t="shared" si="121"/>
        <v>S</v>
      </c>
      <c r="S997" s="77">
        <f t="shared" si="122"/>
        <v>0</v>
      </c>
      <c r="T997" s="78">
        <f t="shared" si="123"/>
        <v>105</v>
      </c>
      <c r="U997" s="77">
        <f t="shared" si="124"/>
        <v>15691.52</v>
      </c>
      <c r="V997" s="77">
        <f t="shared" si="125"/>
        <v>17908.8</v>
      </c>
      <c r="W997" s="78">
        <f t="shared" si="126"/>
        <v>62</v>
      </c>
      <c r="X997" s="77">
        <f t="shared" si="127"/>
        <v>10574.72</v>
      </c>
      <c r="AH997" s="2"/>
      <c r="AQ997" s="2"/>
      <c r="AS997" s="2"/>
      <c r="AT997" s="2"/>
    </row>
    <row r="998" spans="1:46" ht="12.75">
      <c r="A998" s="3">
        <v>2016</v>
      </c>
      <c r="B998" s="3">
        <v>2243</v>
      </c>
      <c r="C998" s="1" t="s">
        <v>1180</v>
      </c>
      <c r="D998" s="2">
        <v>42405</v>
      </c>
      <c r="E998" s="1" t="s">
        <v>1229</v>
      </c>
      <c r="F998" s="2">
        <v>42418</v>
      </c>
      <c r="G998" s="77">
        <v>90.78</v>
      </c>
      <c r="H998" s="77">
        <v>90.78</v>
      </c>
      <c r="I998" s="77">
        <v>0</v>
      </c>
      <c r="J998" s="2">
        <v>42510</v>
      </c>
      <c r="K998" s="78">
        <v>30</v>
      </c>
      <c r="L998" s="2">
        <v>42370</v>
      </c>
      <c r="M998" s="2">
        <v>42735</v>
      </c>
      <c r="N998" s="77">
        <v>0</v>
      </c>
      <c r="P998" s="77">
        <v>0</v>
      </c>
      <c r="Q998" s="78">
        <f t="shared" si="120"/>
        <v>92</v>
      </c>
      <c r="R998" s="3" t="str">
        <f t="shared" si="121"/>
        <v>S</v>
      </c>
      <c r="S998" s="77">
        <f t="shared" si="122"/>
        <v>0</v>
      </c>
      <c r="T998" s="78">
        <f t="shared" si="123"/>
        <v>105</v>
      </c>
      <c r="U998" s="77">
        <f t="shared" si="124"/>
        <v>8351.76</v>
      </c>
      <c r="V998" s="77">
        <f t="shared" si="125"/>
        <v>9531.9</v>
      </c>
      <c r="W998" s="78">
        <f t="shared" si="126"/>
        <v>62</v>
      </c>
      <c r="X998" s="77">
        <f t="shared" si="127"/>
        <v>5628.36</v>
      </c>
      <c r="AH998" s="2"/>
      <c r="AQ998" s="2"/>
      <c r="AS998" s="2"/>
      <c r="AT998" s="2"/>
    </row>
    <row r="999" spans="1:46" ht="12.75">
      <c r="A999" s="3">
        <v>2016</v>
      </c>
      <c r="B999" s="3">
        <v>2245</v>
      </c>
      <c r="C999" s="1" t="s">
        <v>1180</v>
      </c>
      <c r="D999" s="2">
        <v>42405</v>
      </c>
      <c r="E999" s="1" t="s">
        <v>1230</v>
      </c>
      <c r="F999" s="2">
        <v>42418</v>
      </c>
      <c r="G999" s="77">
        <v>76.04</v>
      </c>
      <c r="H999" s="77">
        <v>76.04</v>
      </c>
      <c r="I999" s="77">
        <v>0</v>
      </c>
      <c r="J999" s="2">
        <v>42510</v>
      </c>
      <c r="K999" s="78">
        <v>30</v>
      </c>
      <c r="L999" s="2">
        <v>42370</v>
      </c>
      <c r="M999" s="2">
        <v>42735</v>
      </c>
      <c r="N999" s="77">
        <v>0</v>
      </c>
      <c r="P999" s="77">
        <v>0</v>
      </c>
      <c r="Q999" s="78">
        <f t="shared" si="120"/>
        <v>92</v>
      </c>
      <c r="R999" s="3" t="str">
        <f t="shared" si="121"/>
        <v>S</v>
      </c>
      <c r="S999" s="77">
        <f t="shared" si="122"/>
        <v>0</v>
      </c>
      <c r="T999" s="78">
        <f t="shared" si="123"/>
        <v>105</v>
      </c>
      <c r="U999" s="77">
        <f t="shared" si="124"/>
        <v>6995.68</v>
      </c>
      <c r="V999" s="77">
        <f t="shared" si="125"/>
        <v>7984.2</v>
      </c>
      <c r="W999" s="78">
        <f t="shared" si="126"/>
        <v>62</v>
      </c>
      <c r="X999" s="77">
        <f t="shared" si="127"/>
        <v>4714.48</v>
      </c>
      <c r="AH999" s="2"/>
      <c r="AQ999" s="2"/>
      <c r="AS999" s="2"/>
      <c r="AT999" s="2"/>
    </row>
    <row r="1000" spans="1:46" ht="12.75">
      <c r="A1000" s="3">
        <v>2016</v>
      </c>
      <c r="B1000" s="3">
        <v>2249</v>
      </c>
      <c r="C1000" s="1" t="s">
        <v>1180</v>
      </c>
      <c r="D1000" s="2">
        <v>42405</v>
      </c>
      <c r="E1000" s="1" t="s">
        <v>1231</v>
      </c>
      <c r="F1000" s="2">
        <v>42418</v>
      </c>
      <c r="G1000" s="77">
        <v>61.88</v>
      </c>
      <c r="H1000" s="77">
        <v>61.88</v>
      </c>
      <c r="I1000" s="77">
        <v>0</v>
      </c>
      <c r="J1000" s="2">
        <v>42510</v>
      </c>
      <c r="K1000" s="78">
        <v>30</v>
      </c>
      <c r="L1000" s="2">
        <v>42370</v>
      </c>
      <c r="M1000" s="2">
        <v>42735</v>
      </c>
      <c r="N1000" s="77">
        <v>0</v>
      </c>
      <c r="P1000" s="77">
        <v>0</v>
      </c>
      <c r="Q1000" s="78">
        <f t="shared" si="120"/>
        <v>92</v>
      </c>
      <c r="R1000" s="3" t="str">
        <f t="shared" si="121"/>
        <v>S</v>
      </c>
      <c r="S1000" s="77">
        <f t="shared" si="122"/>
        <v>0</v>
      </c>
      <c r="T1000" s="78">
        <f t="shared" si="123"/>
        <v>105</v>
      </c>
      <c r="U1000" s="77">
        <f t="shared" si="124"/>
        <v>5692.96</v>
      </c>
      <c r="V1000" s="77">
        <f t="shared" si="125"/>
        <v>6497.4</v>
      </c>
      <c r="W1000" s="78">
        <f t="shared" si="126"/>
        <v>62</v>
      </c>
      <c r="X1000" s="77">
        <f t="shared" si="127"/>
        <v>3836.56</v>
      </c>
      <c r="AH1000" s="2"/>
      <c r="AQ1000" s="2"/>
      <c r="AS1000" s="2"/>
      <c r="AT1000" s="2"/>
    </row>
    <row r="1001" spans="1:46" ht="12.75">
      <c r="A1001" s="3">
        <v>2016</v>
      </c>
      <c r="B1001" s="3">
        <v>2251</v>
      </c>
      <c r="C1001" s="1" t="s">
        <v>1180</v>
      </c>
      <c r="D1001" s="2">
        <v>42405</v>
      </c>
      <c r="E1001" s="1" t="s">
        <v>1232</v>
      </c>
      <c r="F1001" s="2">
        <v>42418</v>
      </c>
      <c r="G1001" s="77">
        <v>101.09</v>
      </c>
      <c r="H1001" s="77">
        <v>101.09</v>
      </c>
      <c r="I1001" s="77">
        <v>0</v>
      </c>
      <c r="J1001" s="2">
        <v>42510</v>
      </c>
      <c r="K1001" s="78">
        <v>30</v>
      </c>
      <c r="L1001" s="2">
        <v>42370</v>
      </c>
      <c r="M1001" s="2">
        <v>42735</v>
      </c>
      <c r="N1001" s="77">
        <v>0</v>
      </c>
      <c r="P1001" s="77">
        <v>0</v>
      </c>
      <c r="Q1001" s="78">
        <f t="shared" si="120"/>
        <v>92</v>
      </c>
      <c r="R1001" s="3" t="str">
        <f t="shared" si="121"/>
        <v>S</v>
      </c>
      <c r="S1001" s="77">
        <f t="shared" si="122"/>
        <v>0</v>
      </c>
      <c r="T1001" s="78">
        <f t="shared" si="123"/>
        <v>105</v>
      </c>
      <c r="U1001" s="77">
        <f t="shared" si="124"/>
        <v>9300.28</v>
      </c>
      <c r="V1001" s="77">
        <f t="shared" si="125"/>
        <v>10614.45</v>
      </c>
      <c r="W1001" s="78">
        <f t="shared" si="126"/>
        <v>62</v>
      </c>
      <c r="X1001" s="77">
        <f t="shared" si="127"/>
        <v>6267.58</v>
      </c>
      <c r="AH1001" s="2"/>
      <c r="AQ1001" s="2"/>
      <c r="AS1001" s="2"/>
      <c r="AT1001" s="2"/>
    </row>
    <row r="1002" spans="1:46" ht="12.75">
      <c r="A1002" s="3">
        <v>2016</v>
      </c>
      <c r="B1002" s="3">
        <v>2248</v>
      </c>
      <c r="C1002" s="1" t="s">
        <v>1180</v>
      </c>
      <c r="D1002" s="2">
        <v>42405</v>
      </c>
      <c r="E1002" s="1" t="s">
        <v>1233</v>
      </c>
      <c r="F1002" s="2">
        <v>42418</v>
      </c>
      <c r="G1002" s="77">
        <v>119.3</v>
      </c>
      <c r="H1002" s="77">
        <v>119.3</v>
      </c>
      <c r="I1002" s="77">
        <v>0</v>
      </c>
      <c r="J1002" s="2">
        <v>42510</v>
      </c>
      <c r="K1002" s="78">
        <v>30</v>
      </c>
      <c r="L1002" s="2">
        <v>42370</v>
      </c>
      <c r="M1002" s="2">
        <v>42735</v>
      </c>
      <c r="N1002" s="77">
        <v>0</v>
      </c>
      <c r="P1002" s="77">
        <v>0</v>
      </c>
      <c r="Q1002" s="78">
        <f t="shared" si="120"/>
        <v>92</v>
      </c>
      <c r="R1002" s="3" t="str">
        <f t="shared" si="121"/>
        <v>S</v>
      </c>
      <c r="S1002" s="77">
        <f t="shared" si="122"/>
        <v>0</v>
      </c>
      <c r="T1002" s="78">
        <f t="shared" si="123"/>
        <v>105</v>
      </c>
      <c r="U1002" s="77">
        <f t="shared" si="124"/>
        <v>10975.6</v>
      </c>
      <c r="V1002" s="77">
        <f t="shared" si="125"/>
        <v>12526.5</v>
      </c>
      <c r="W1002" s="78">
        <f t="shared" si="126"/>
        <v>62</v>
      </c>
      <c r="X1002" s="77">
        <f t="shared" si="127"/>
        <v>7396.6</v>
      </c>
      <c r="AH1002" s="2"/>
      <c r="AQ1002" s="2"/>
      <c r="AS1002" s="2"/>
      <c r="AT1002" s="2"/>
    </row>
    <row r="1003" spans="1:46" ht="12.75">
      <c r="A1003" s="3">
        <v>2016</v>
      </c>
      <c r="B1003" s="3">
        <v>2236</v>
      </c>
      <c r="C1003" s="1" t="s">
        <v>1180</v>
      </c>
      <c r="D1003" s="2">
        <v>42405</v>
      </c>
      <c r="E1003" s="1" t="s">
        <v>1234</v>
      </c>
      <c r="F1003" s="2">
        <v>42418</v>
      </c>
      <c r="G1003" s="77">
        <v>63.03</v>
      </c>
      <c r="H1003" s="77">
        <v>63.03</v>
      </c>
      <c r="I1003" s="77">
        <v>0</v>
      </c>
      <c r="J1003" s="2">
        <v>42510</v>
      </c>
      <c r="K1003" s="78">
        <v>30</v>
      </c>
      <c r="L1003" s="2">
        <v>42370</v>
      </c>
      <c r="M1003" s="2">
        <v>42735</v>
      </c>
      <c r="N1003" s="77">
        <v>0</v>
      </c>
      <c r="P1003" s="77">
        <v>0</v>
      </c>
      <c r="Q1003" s="78">
        <f t="shared" si="120"/>
        <v>92</v>
      </c>
      <c r="R1003" s="3" t="str">
        <f t="shared" si="121"/>
        <v>S</v>
      </c>
      <c r="S1003" s="77">
        <f t="shared" si="122"/>
        <v>0</v>
      </c>
      <c r="T1003" s="78">
        <f t="shared" si="123"/>
        <v>105</v>
      </c>
      <c r="U1003" s="77">
        <f t="shared" si="124"/>
        <v>5798.76</v>
      </c>
      <c r="V1003" s="77">
        <f t="shared" si="125"/>
        <v>6618.15</v>
      </c>
      <c r="W1003" s="78">
        <f t="shared" si="126"/>
        <v>62</v>
      </c>
      <c r="X1003" s="77">
        <f t="shared" si="127"/>
        <v>3907.86</v>
      </c>
      <c r="AH1003" s="2"/>
      <c r="AQ1003" s="2"/>
      <c r="AS1003" s="2"/>
      <c r="AT1003" s="2"/>
    </row>
    <row r="1004" spans="1:46" ht="12.75">
      <c r="A1004" s="3">
        <v>2016</v>
      </c>
      <c r="B1004" s="3">
        <v>2237</v>
      </c>
      <c r="C1004" s="1" t="s">
        <v>1180</v>
      </c>
      <c r="D1004" s="2">
        <v>42405</v>
      </c>
      <c r="E1004" s="1" t="s">
        <v>1235</v>
      </c>
      <c r="F1004" s="2">
        <v>42418</v>
      </c>
      <c r="G1004" s="77">
        <v>60.76</v>
      </c>
      <c r="H1004" s="77">
        <v>60.76</v>
      </c>
      <c r="I1004" s="77">
        <v>0</v>
      </c>
      <c r="J1004" s="2">
        <v>42510</v>
      </c>
      <c r="K1004" s="78">
        <v>30</v>
      </c>
      <c r="L1004" s="2">
        <v>42370</v>
      </c>
      <c r="M1004" s="2">
        <v>42735</v>
      </c>
      <c r="N1004" s="77">
        <v>0</v>
      </c>
      <c r="P1004" s="77">
        <v>0</v>
      </c>
      <c r="Q1004" s="78">
        <f t="shared" si="120"/>
        <v>92</v>
      </c>
      <c r="R1004" s="3" t="str">
        <f t="shared" si="121"/>
        <v>S</v>
      </c>
      <c r="S1004" s="77">
        <f t="shared" si="122"/>
        <v>0</v>
      </c>
      <c r="T1004" s="78">
        <f t="shared" si="123"/>
        <v>105</v>
      </c>
      <c r="U1004" s="77">
        <f t="shared" si="124"/>
        <v>5589.92</v>
      </c>
      <c r="V1004" s="77">
        <f t="shared" si="125"/>
        <v>6379.8</v>
      </c>
      <c r="W1004" s="78">
        <f t="shared" si="126"/>
        <v>62</v>
      </c>
      <c r="X1004" s="77">
        <f t="shared" si="127"/>
        <v>3767.12</v>
      </c>
      <c r="AH1004" s="2"/>
      <c r="AQ1004" s="2"/>
      <c r="AS1004" s="2"/>
      <c r="AT1004" s="2"/>
    </row>
    <row r="1005" spans="1:46" ht="12.75">
      <c r="A1005" s="3">
        <v>2016</v>
      </c>
      <c r="B1005" s="3">
        <v>2241</v>
      </c>
      <c r="C1005" s="1" t="s">
        <v>1180</v>
      </c>
      <c r="D1005" s="2">
        <v>42405</v>
      </c>
      <c r="E1005" s="1" t="s">
        <v>1236</v>
      </c>
      <c r="F1005" s="2">
        <v>42418</v>
      </c>
      <c r="G1005" s="77">
        <v>73.4</v>
      </c>
      <c r="H1005" s="77">
        <v>73.4</v>
      </c>
      <c r="I1005" s="77">
        <v>0</v>
      </c>
      <c r="J1005" s="2">
        <v>42510</v>
      </c>
      <c r="K1005" s="78">
        <v>30</v>
      </c>
      <c r="L1005" s="2">
        <v>42370</v>
      </c>
      <c r="M1005" s="2">
        <v>42735</v>
      </c>
      <c r="N1005" s="77">
        <v>0</v>
      </c>
      <c r="P1005" s="77">
        <v>0</v>
      </c>
      <c r="Q1005" s="78">
        <f t="shared" si="120"/>
        <v>92</v>
      </c>
      <c r="R1005" s="3" t="str">
        <f t="shared" si="121"/>
        <v>S</v>
      </c>
      <c r="S1005" s="77">
        <f t="shared" si="122"/>
        <v>0</v>
      </c>
      <c r="T1005" s="78">
        <f t="shared" si="123"/>
        <v>105</v>
      </c>
      <c r="U1005" s="77">
        <f t="shared" si="124"/>
        <v>6752.8</v>
      </c>
      <c r="V1005" s="77">
        <f t="shared" si="125"/>
        <v>7707</v>
      </c>
      <c r="W1005" s="78">
        <f t="shared" si="126"/>
        <v>62</v>
      </c>
      <c r="X1005" s="77">
        <f t="shared" si="127"/>
        <v>4550.8</v>
      </c>
      <c r="AH1005" s="2"/>
      <c r="AQ1005" s="2"/>
      <c r="AS1005" s="2"/>
      <c r="AT1005" s="2"/>
    </row>
    <row r="1006" spans="1:46" ht="12.75">
      <c r="A1006" s="3">
        <v>2016</v>
      </c>
      <c r="B1006" s="3">
        <v>2246</v>
      </c>
      <c r="C1006" s="1" t="s">
        <v>1180</v>
      </c>
      <c r="D1006" s="2">
        <v>42405</v>
      </c>
      <c r="E1006" s="1" t="s">
        <v>1237</v>
      </c>
      <c r="F1006" s="2">
        <v>42418</v>
      </c>
      <c r="G1006" s="77">
        <v>183.33</v>
      </c>
      <c r="H1006" s="77">
        <v>183.33</v>
      </c>
      <c r="I1006" s="77">
        <v>0</v>
      </c>
      <c r="J1006" s="2">
        <v>42510</v>
      </c>
      <c r="K1006" s="78">
        <v>30</v>
      </c>
      <c r="L1006" s="2">
        <v>42370</v>
      </c>
      <c r="M1006" s="2">
        <v>42735</v>
      </c>
      <c r="N1006" s="77">
        <v>0</v>
      </c>
      <c r="P1006" s="77">
        <v>0</v>
      </c>
      <c r="Q1006" s="78">
        <f t="shared" si="120"/>
        <v>92</v>
      </c>
      <c r="R1006" s="3" t="str">
        <f t="shared" si="121"/>
        <v>S</v>
      </c>
      <c r="S1006" s="77">
        <f t="shared" si="122"/>
        <v>0</v>
      </c>
      <c r="T1006" s="78">
        <f t="shared" si="123"/>
        <v>105</v>
      </c>
      <c r="U1006" s="77">
        <f t="shared" si="124"/>
        <v>16866.36</v>
      </c>
      <c r="V1006" s="77">
        <f t="shared" si="125"/>
        <v>19249.65</v>
      </c>
      <c r="W1006" s="78">
        <f t="shared" si="126"/>
        <v>62</v>
      </c>
      <c r="X1006" s="77">
        <f t="shared" si="127"/>
        <v>11366.46</v>
      </c>
      <c r="AH1006" s="2"/>
      <c r="AQ1006" s="2"/>
      <c r="AS1006" s="2"/>
      <c r="AT1006" s="2"/>
    </row>
    <row r="1007" spans="1:46" ht="12.75">
      <c r="A1007" s="3">
        <v>2016</v>
      </c>
      <c r="B1007" s="3">
        <v>2244</v>
      </c>
      <c r="C1007" s="1" t="s">
        <v>1180</v>
      </c>
      <c r="D1007" s="2">
        <v>42405</v>
      </c>
      <c r="E1007" s="1" t="s">
        <v>1238</v>
      </c>
      <c r="F1007" s="2">
        <v>42418</v>
      </c>
      <c r="G1007" s="77">
        <v>98.58</v>
      </c>
      <c r="H1007" s="77">
        <v>98.58</v>
      </c>
      <c r="I1007" s="77">
        <v>0</v>
      </c>
      <c r="J1007" s="2">
        <v>42510</v>
      </c>
      <c r="K1007" s="78">
        <v>30</v>
      </c>
      <c r="L1007" s="2">
        <v>42370</v>
      </c>
      <c r="M1007" s="2">
        <v>42735</v>
      </c>
      <c r="N1007" s="77">
        <v>0</v>
      </c>
      <c r="P1007" s="77">
        <v>0</v>
      </c>
      <c r="Q1007" s="78">
        <f t="shared" si="120"/>
        <v>92</v>
      </c>
      <c r="R1007" s="3" t="str">
        <f t="shared" si="121"/>
        <v>S</v>
      </c>
      <c r="S1007" s="77">
        <f t="shared" si="122"/>
        <v>0</v>
      </c>
      <c r="T1007" s="78">
        <f t="shared" si="123"/>
        <v>105</v>
      </c>
      <c r="U1007" s="77">
        <f t="shared" si="124"/>
        <v>9069.36</v>
      </c>
      <c r="V1007" s="77">
        <f t="shared" si="125"/>
        <v>10350.9</v>
      </c>
      <c r="W1007" s="78">
        <f t="shared" si="126"/>
        <v>62</v>
      </c>
      <c r="X1007" s="77">
        <f t="shared" si="127"/>
        <v>6111.96</v>
      </c>
      <c r="AH1007" s="2"/>
      <c r="AQ1007" s="2"/>
      <c r="AS1007" s="2"/>
      <c r="AT1007" s="2"/>
    </row>
    <row r="1008" spans="1:46" ht="12.75">
      <c r="A1008" s="3">
        <v>2016</v>
      </c>
      <c r="B1008" s="3">
        <v>2254</v>
      </c>
      <c r="C1008" s="1" t="s">
        <v>1180</v>
      </c>
      <c r="D1008" s="2">
        <v>42405</v>
      </c>
      <c r="E1008" s="1" t="s">
        <v>1239</v>
      </c>
      <c r="F1008" s="2">
        <v>42418</v>
      </c>
      <c r="G1008" s="77">
        <v>180.36</v>
      </c>
      <c r="H1008" s="77">
        <v>180.36</v>
      </c>
      <c r="I1008" s="77">
        <v>0</v>
      </c>
      <c r="J1008" s="2">
        <v>42510</v>
      </c>
      <c r="K1008" s="78">
        <v>30</v>
      </c>
      <c r="L1008" s="2">
        <v>42370</v>
      </c>
      <c r="M1008" s="2">
        <v>42735</v>
      </c>
      <c r="N1008" s="77">
        <v>0</v>
      </c>
      <c r="P1008" s="77">
        <v>0</v>
      </c>
      <c r="Q1008" s="78">
        <f t="shared" si="120"/>
        <v>92</v>
      </c>
      <c r="R1008" s="3" t="str">
        <f t="shared" si="121"/>
        <v>S</v>
      </c>
      <c r="S1008" s="77">
        <f t="shared" si="122"/>
        <v>0</v>
      </c>
      <c r="T1008" s="78">
        <f t="shared" si="123"/>
        <v>105</v>
      </c>
      <c r="U1008" s="77">
        <f t="shared" si="124"/>
        <v>16593.12</v>
      </c>
      <c r="V1008" s="77">
        <f t="shared" si="125"/>
        <v>18937.8</v>
      </c>
      <c r="W1008" s="78">
        <f t="shared" si="126"/>
        <v>62</v>
      </c>
      <c r="X1008" s="77">
        <f t="shared" si="127"/>
        <v>11182.32</v>
      </c>
      <c r="AH1008" s="2"/>
      <c r="AQ1008" s="2"/>
      <c r="AS1008" s="2"/>
      <c r="AT1008" s="2"/>
    </row>
    <row r="1009" spans="1:46" ht="12.75">
      <c r="A1009" s="3">
        <v>2016</v>
      </c>
      <c r="B1009" s="3">
        <v>2235</v>
      </c>
      <c r="C1009" s="1" t="s">
        <v>1180</v>
      </c>
      <c r="D1009" s="2">
        <v>42405</v>
      </c>
      <c r="E1009" s="1" t="s">
        <v>1240</v>
      </c>
      <c r="F1009" s="2">
        <v>42418</v>
      </c>
      <c r="G1009" s="77">
        <v>88.96</v>
      </c>
      <c r="H1009" s="77">
        <v>88.96</v>
      </c>
      <c r="I1009" s="77">
        <v>0</v>
      </c>
      <c r="J1009" s="2">
        <v>42510</v>
      </c>
      <c r="K1009" s="78">
        <v>30</v>
      </c>
      <c r="L1009" s="2">
        <v>42370</v>
      </c>
      <c r="M1009" s="2">
        <v>42735</v>
      </c>
      <c r="N1009" s="77">
        <v>0</v>
      </c>
      <c r="P1009" s="77">
        <v>0</v>
      </c>
      <c r="Q1009" s="78">
        <f t="shared" si="120"/>
        <v>92</v>
      </c>
      <c r="R1009" s="3" t="str">
        <f t="shared" si="121"/>
        <v>S</v>
      </c>
      <c r="S1009" s="77">
        <f t="shared" si="122"/>
        <v>0</v>
      </c>
      <c r="T1009" s="78">
        <f t="shared" si="123"/>
        <v>105</v>
      </c>
      <c r="U1009" s="77">
        <f t="shared" si="124"/>
        <v>8184.32</v>
      </c>
      <c r="V1009" s="77">
        <f t="shared" si="125"/>
        <v>9340.8</v>
      </c>
      <c r="W1009" s="78">
        <f t="shared" si="126"/>
        <v>62</v>
      </c>
      <c r="X1009" s="77">
        <f t="shared" si="127"/>
        <v>5515.52</v>
      </c>
      <c r="AH1009" s="2"/>
      <c r="AQ1009" s="2"/>
      <c r="AS1009" s="2"/>
      <c r="AT1009" s="2"/>
    </row>
    <row r="1010" spans="1:46" ht="12.75">
      <c r="A1010" s="3">
        <v>2016</v>
      </c>
      <c r="B1010" s="3">
        <v>2253</v>
      </c>
      <c r="C1010" s="1" t="s">
        <v>1180</v>
      </c>
      <c r="D1010" s="2">
        <v>42405</v>
      </c>
      <c r="E1010" s="1" t="s">
        <v>1241</v>
      </c>
      <c r="F1010" s="2">
        <v>42418</v>
      </c>
      <c r="G1010" s="77">
        <v>217.16</v>
      </c>
      <c r="H1010" s="77">
        <v>217.16</v>
      </c>
      <c r="I1010" s="77">
        <v>0</v>
      </c>
      <c r="J1010" s="2">
        <v>42510</v>
      </c>
      <c r="K1010" s="78">
        <v>30</v>
      </c>
      <c r="L1010" s="2">
        <v>42370</v>
      </c>
      <c r="M1010" s="2">
        <v>42735</v>
      </c>
      <c r="N1010" s="77">
        <v>0</v>
      </c>
      <c r="P1010" s="77">
        <v>0</v>
      </c>
      <c r="Q1010" s="78">
        <f t="shared" si="120"/>
        <v>92</v>
      </c>
      <c r="R1010" s="3" t="str">
        <f t="shared" si="121"/>
        <v>S</v>
      </c>
      <c r="S1010" s="77">
        <f t="shared" si="122"/>
        <v>0</v>
      </c>
      <c r="T1010" s="78">
        <f t="shared" si="123"/>
        <v>105</v>
      </c>
      <c r="U1010" s="77">
        <f t="shared" si="124"/>
        <v>19978.72</v>
      </c>
      <c r="V1010" s="77">
        <f t="shared" si="125"/>
        <v>22801.8</v>
      </c>
      <c r="W1010" s="78">
        <f t="shared" si="126"/>
        <v>62</v>
      </c>
      <c r="X1010" s="77">
        <f t="shared" si="127"/>
        <v>13463.92</v>
      </c>
      <c r="AH1010" s="2"/>
      <c r="AQ1010" s="2"/>
      <c r="AS1010" s="2"/>
      <c r="AT1010" s="2"/>
    </row>
    <row r="1011" spans="1:46" ht="12.75">
      <c r="A1011" s="3">
        <v>2016</v>
      </c>
      <c r="B1011" s="3">
        <v>2255</v>
      </c>
      <c r="C1011" s="1" t="s">
        <v>1180</v>
      </c>
      <c r="D1011" s="2">
        <v>42405</v>
      </c>
      <c r="E1011" s="1" t="s">
        <v>1242</v>
      </c>
      <c r="F1011" s="2">
        <v>42418</v>
      </c>
      <c r="G1011" s="77">
        <v>75.63</v>
      </c>
      <c r="H1011" s="77">
        <v>75.63</v>
      </c>
      <c r="I1011" s="77">
        <v>0</v>
      </c>
      <c r="J1011" s="2">
        <v>42510</v>
      </c>
      <c r="K1011" s="78">
        <v>30</v>
      </c>
      <c r="L1011" s="2">
        <v>42370</v>
      </c>
      <c r="M1011" s="2">
        <v>42735</v>
      </c>
      <c r="N1011" s="77">
        <v>0</v>
      </c>
      <c r="P1011" s="77">
        <v>0</v>
      </c>
      <c r="Q1011" s="78">
        <f t="shared" si="120"/>
        <v>92</v>
      </c>
      <c r="R1011" s="3" t="str">
        <f t="shared" si="121"/>
        <v>S</v>
      </c>
      <c r="S1011" s="77">
        <f t="shared" si="122"/>
        <v>0</v>
      </c>
      <c r="T1011" s="78">
        <f t="shared" si="123"/>
        <v>105</v>
      </c>
      <c r="U1011" s="77">
        <f t="shared" si="124"/>
        <v>6957.96</v>
      </c>
      <c r="V1011" s="77">
        <f t="shared" si="125"/>
        <v>7941.15</v>
      </c>
      <c r="W1011" s="78">
        <f t="shared" si="126"/>
        <v>62</v>
      </c>
      <c r="X1011" s="77">
        <f t="shared" si="127"/>
        <v>4689.06</v>
      </c>
      <c r="AH1011" s="2"/>
      <c r="AQ1011" s="2"/>
      <c r="AS1011" s="2"/>
      <c r="AT1011" s="2"/>
    </row>
    <row r="1012" spans="1:46" ht="12.75">
      <c r="A1012" s="3">
        <v>2016</v>
      </c>
      <c r="B1012" s="3">
        <v>2242</v>
      </c>
      <c r="C1012" s="1" t="s">
        <v>1180</v>
      </c>
      <c r="D1012" s="2">
        <v>42405</v>
      </c>
      <c r="E1012" s="1" t="s">
        <v>1243</v>
      </c>
      <c r="F1012" s="2">
        <v>42418</v>
      </c>
      <c r="G1012" s="77">
        <v>74.62</v>
      </c>
      <c r="H1012" s="77">
        <v>74.62</v>
      </c>
      <c r="I1012" s="77">
        <v>0</v>
      </c>
      <c r="J1012" s="2">
        <v>42510</v>
      </c>
      <c r="K1012" s="78">
        <v>30</v>
      </c>
      <c r="L1012" s="2">
        <v>42370</v>
      </c>
      <c r="M1012" s="2">
        <v>42735</v>
      </c>
      <c r="N1012" s="77">
        <v>0</v>
      </c>
      <c r="P1012" s="77">
        <v>0</v>
      </c>
      <c r="Q1012" s="78">
        <f t="shared" si="120"/>
        <v>92</v>
      </c>
      <c r="R1012" s="3" t="str">
        <f t="shared" si="121"/>
        <v>S</v>
      </c>
      <c r="S1012" s="77">
        <f t="shared" si="122"/>
        <v>0</v>
      </c>
      <c r="T1012" s="78">
        <f t="shared" si="123"/>
        <v>105</v>
      </c>
      <c r="U1012" s="77">
        <f t="shared" si="124"/>
        <v>6865.04</v>
      </c>
      <c r="V1012" s="77">
        <f t="shared" si="125"/>
        <v>7835.1</v>
      </c>
      <c r="W1012" s="78">
        <f t="shared" si="126"/>
        <v>62</v>
      </c>
      <c r="X1012" s="77">
        <f t="shared" si="127"/>
        <v>4626.44</v>
      </c>
      <c r="AH1012" s="2"/>
      <c r="AQ1012" s="2"/>
      <c r="AS1012" s="2"/>
      <c r="AT1012" s="2"/>
    </row>
    <row r="1013" spans="1:46" ht="12.75">
      <c r="A1013" s="3">
        <v>2016</v>
      </c>
      <c r="B1013" s="3">
        <v>2256</v>
      </c>
      <c r="C1013" s="1" t="s">
        <v>1180</v>
      </c>
      <c r="D1013" s="2">
        <v>42405</v>
      </c>
      <c r="E1013" s="1" t="s">
        <v>1244</v>
      </c>
      <c r="F1013" s="2">
        <v>42418</v>
      </c>
      <c r="G1013" s="77">
        <v>48.8</v>
      </c>
      <c r="H1013" s="77">
        <v>48.8</v>
      </c>
      <c r="I1013" s="77">
        <v>0</v>
      </c>
      <c r="J1013" s="2">
        <v>42510</v>
      </c>
      <c r="K1013" s="78">
        <v>30</v>
      </c>
      <c r="L1013" s="2">
        <v>42370</v>
      </c>
      <c r="M1013" s="2">
        <v>42735</v>
      </c>
      <c r="N1013" s="77">
        <v>0</v>
      </c>
      <c r="P1013" s="77">
        <v>0</v>
      </c>
      <c r="Q1013" s="78">
        <f t="shared" si="120"/>
        <v>92</v>
      </c>
      <c r="R1013" s="3" t="str">
        <f t="shared" si="121"/>
        <v>S</v>
      </c>
      <c r="S1013" s="77">
        <f t="shared" si="122"/>
        <v>0</v>
      </c>
      <c r="T1013" s="78">
        <f t="shared" si="123"/>
        <v>105</v>
      </c>
      <c r="U1013" s="77">
        <f t="shared" si="124"/>
        <v>4489.6</v>
      </c>
      <c r="V1013" s="77">
        <f t="shared" si="125"/>
        <v>5124</v>
      </c>
      <c r="W1013" s="78">
        <f t="shared" si="126"/>
        <v>62</v>
      </c>
      <c r="X1013" s="77">
        <f t="shared" si="127"/>
        <v>3025.6</v>
      </c>
      <c r="AH1013" s="2"/>
      <c r="AQ1013" s="2"/>
      <c r="AS1013" s="2"/>
      <c r="AT1013" s="2"/>
    </row>
    <row r="1014" spans="1:46" ht="12.75">
      <c r="A1014" s="3">
        <v>2016</v>
      </c>
      <c r="B1014" s="3">
        <v>2257</v>
      </c>
      <c r="C1014" s="1" t="s">
        <v>1180</v>
      </c>
      <c r="D1014" s="2">
        <v>42405</v>
      </c>
      <c r="E1014" s="1" t="s">
        <v>1245</v>
      </c>
      <c r="F1014" s="2">
        <v>42418</v>
      </c>
      <c r="G1014" s="77">
        <v>48.8</v>
      </c>
      <c r="H1014" s="77">
        <v>48.8</v>
      </c>
      <c r="I1014" s="77">
        <v>0</v>
      </c>
      <c r="J1014" s="2">
        <v>42510</v>
      </c>
      <c r="K1014" s="78">
        <v>30</v>
      </c>
      <c r="L1014" s="2">
        <v>42370</v>
      </c>
      <c r="M1014" s="2">
        <v>42735</v>
      </c>
      <c r="N1014" s="77">
        <v>0</v>
      </c>
      <c r="P1014" s="77">
        <v>0</v>
      </c>
      <c r="Q1014" s="78">
        <f t="shared" si="120"/>
        <v>92</v>
      </c>
      <c r="R1014" s="3" t="str">
        <f t="shared" si="121"/>
        <v>S</v>
      </c>
      <c r="S1014" s="77">
        <f t="shared" si="122"/>
        <v>0</v>
      </c>
      <c r="T1014" s="78">
        <f t="shared" si="123"/>
        <v>105</v>
      </c>
      <c r="U1014" s="77">
        <f t="shared" si="124"/>
        <v>4489.6</v>
      </c>
      <c r="V1014" s="77">
        <f t="shared" si="125"/>
        <v>5124</v>
      </c>
      <c r="W1014" s="78">
        <f t="shared" si="126"/>
        <v>62</v>
      </c>
      <c r="X1014" s="77">
        <f t="shared" si="127"/>
        <v>3025.6</v>
      </c>
      <c r="AH1014" s="2"/>
      <c r="AQ1014" s="2"/>
      <c r="AS1014" s="2"/>
      <c r="AT1014" s="2"/>
    </row>
    <row r="1015" spans="1:46" ht="12.75">
      <c r="A1015" s="3">
        <v>2016</v>
      </c>
      <c r="B1015" s="3">
        <v>2240</v>
      </c>
      <c r="C1015" s="1" t="s">
        <v>1180</v>
      </c>
      <c r="D1015" s="2">
        <v>42405</v>
      </c>
      <c r="E1015" s="1" t="s">
        <v>1246</v>
      </c>
      <c r="F1015" s="2">
        <v>42418</v>
      </c>
      <c r="G1015" s="77">
        <v>725.8</v>
      </c>
      <c r="H1015" s="77">
        <v>725.8</v>
      </c>
      <c r="I1015" s="77">
        <v>0</v>
      </c>
      <c r="J1015" s="2">
        <v>42510</v>
      </c>
      <c r="K1015" s="78">
        <v>30</v>
      </c>
      <c r="L1015" s="2">
        <v>42370</v>
      </c>
      <c r="M1015" s="2">
        <v>42735</v>
      </c>
      <c r="N1015" s="77">
        <v>0</v>
      </c>
      <c r="P1015" s="77">
        <v>0</v>
      </c>
      <c r="Q1015" s="78">
        <f t="shared" si="120"/>
        <v>92</v>
      </c>
      <c r="R1015" s="3" t="str">
        <f t="shared" si="121"/>
        <v>S</v>
      </c>
      <c r="S1015" s="77">
        <f t="shared" si="122"/>
        <v>0</v>
      </c>
      <c r="T1015" s="78">
        <f t="shared" si="123"/>
        <v>105</v>
      </c>
      <c r="U1015" s="77">
        <f t="shared" si="124"/>
        <v>66773.6</v>
      </c>
      <c r="V1015" s="77">
        <f t="shared" si="125"/>
        <v>76209</v>
      </c>
      <c r="W1015" s="78">
        <f t="shared" si="126"/>
        <v>62</v>
      </c>
      <c r="X1015" s="77">
        <f t="shared" si="127"/>
        <v>44999.6</v>
      </c>
      <c r="AH1015" s="2"/>
      <c r="AQ1015" s="2"/>
      <c r="AS1015" s="2"/>
      <c r="AT1015" s="2"/>
    </row>
    <row r="1016" spans="1:46" ht="12.75">
      <c r="A1016" s="3">
        <v>2016</v>
      </c>
      <c r="B1016" s="3">
        <v>5176</v>
      </c>
      <c r="C1016" s="1" t="s">
        <v>1180</v>
      </c>
      <c r="D1016" s="2">
        <v>42466</v>
      </c>
      <c r="E1016" s="1" t="s">
        <v>1247</v>
      </c>
      <c r="F1016" s="2">
        <v>42479</v>
      </c>
      <c r="G1016" s="77">
        <v>170.56</v>
      </c>
      <c r="H1016" s="77">
        <v>170.56</v>
      </c>
      <c r="I1016" s="77">
        <v>0</v>
      </c>
      <c r="J1016" s="2">
        <v>42563</v>
      </c>
      <c r="K1016" s="78">
        <v>30</v>
      </c>
      <c r="L1016" s="2">
        <v>42370</v>
      </c>
      <c r="M1016" s="2">
        <v>42735</v>
      </c>
      <c r="N1016" s="77">
        <v>0</v>
      </c>
      <c r="P1016" s="77">
        <v>0</v>
      </c>
      <c r="Q1016" s="78">
        <f t="shared" si="120"/>
        <v>84</v>
      </c>
      <c r="R1016" s="3" t="str">
        <f t="shared" si="121"/>
        <v>S</v>
      </c>
      <c r="S1016" s="77">
        <f t="shared" si="122"/>
        <v>0</v>
      </c>
      <c r="T1016" s="78">
        <f t="shared" si="123"/>
        <v>97</v>
      </c>
      <c r="U1016" s="77">
        <f t="shared" si="124"/>
        <v>14327.04</v>
      </c>
      <c r="V1016" s="77">
        <f t="shared" si="125"/>
        <v>16544.32</v>
      </c>
      <c r="W1016" s="78">
        <f t="shared" si="126"/>
        <v>54</v>
      </c>
      <c r="X1016" s="77">
        <f t="shared" si="127"/>
        <v>9210.24</v>
      </c>
      <c r="AH1016" s="2"/>
      <c r="AQ1016" s="2"/>
      <c r="AS1016" s="2"/>
      <c r="AT1016" s="2"/>
    </row>
    <row r="1017" spans="1:46" ht="12.75">
      <c r="A1017" s="3">
        <v>2016</v>
      </c>
      <c r="B1017" s="3">
        <v>5179</v>
      </c>
      <c r="C1017" s="1" t="s">
        <v>1180</v>
      </c>
      <c r="D1017" s="2">
        <v>42466</v>
      </c>
      <c r="E1017" s="1" t="s">
        <v>1248</v>
      </c>
      <c r="F1017" s="2">
        <v>42479</v>
      </c>
      <c r="G1017" s="77">
        <v>12496.35</v>
      </c>
      <c r="H1017" s="77">
        <v>0</v>
      </c>
      <c r="I1017" s="77">
        <v>0</v>
      </c>
      <c r="J1017" s="2">
        <v>1</v>
      </c>
      <c r="K1017" s="78">
        <v>30</v>
      </c>
      <c r="L1017" s="2">
        <v>42370</v>
      </c>
      <c r="M1017" s="2">
        <v>42735</v>
      </c>
      <c r="N1017" s="77">
        <v>0</v>
      </c>
      <c r="P1017" s="77">
        <v>0</v>
      </c>
      <c r="Q1017" s="78">
        <f t="shared" si="120"/>
        <v>0</v>
      </c>
      <c r="R1017" s="3" t="str">
        <f t="shared" si="121"/>
        <v>N</v>
      </c>
      <c r="S1017" s="77">
        <f t="shared" si="122"/>
        <v>12496.35</v>
      </c>
      <c r="T1017" s="78">
        <f t="shared" si="123"/>
        <v>0</v>
      </c>
      <c r="U1017" s="77">
        <f t="shared" si="124"/>
        <v>0</v>
      </c>
      <c r="V1017" s="77">
        <f t="shared" si="125"/>
        <v>0</v>
      </c>
      <c r="W1017" s="78">
        <f t="shared" si="126"/>
        <v>0</v>
      </c>
      <c r="X1017" s="77">
        <f t="shared" si="127"/>
        <v>0</v>
      </c>
      <c r="AH1017" s="2"/>
      <c r="AQ1017" s="2"/>
      <c r="AS1017" s="2"/>
      <c r="AT1017" s="2"/>
    </row>
    <row r="1018" spans="1:46" ht="12.75">
      <c r="A1018" s="3">
        <v>2016</v>
      </c>
      <c r="B1018" s="3">
        <v>5178</v>
      </c>
      <c r="C1018" s="1" t="s">
        <v>1180</v>
      </c>
      <c r="D1018" s="2">
        <v>42466</v>
      </c>
      <c r="E1018" s="1" t="s">
        <v>1249</v>
      </c>
      <c r="F1018" s="2">
        <v>42479</v>
      </c>
      <c r="G1018" s="77">
        <v>699.41</v>
      </c>
      <c r="H1018" s="77">
        <v>699.41</v>
      </c>
      <c r="I1018" s="77">
        <v>0</v>
      </c>
      <c r="J1018" s="2">
        <v>42563</v>
      </c>
      <c r="K1018" s="78">
        <v>30</v>
      </c>
      <c r="L1018" s="2">
        <v>42370</v>
      </c>
      <c r="M1018" s="2">
        <v>42735</v>
      </c>
      <c r="N1018" s="77">
        <v>0</v>
      </c>
      <c r="P1018" s="77">
        <v>0</v>
      </c>
      <c r="Q1018" s="78">
        <f t="shared" si="120"/>
        <v>84</v>
      </c>
      <c r="R1018" s="3" t="str">
        <f t="shared" si="121"/>
        <v>S</v>
      </c>
      <c r="S1018" s="77">
        <f t="shared" si="122"/>
        <v>0</v>
      </c>
      <c r="T1018" s="78">
        <f t="shared" si="123"/>
        <v>97</v>
      </c>
      <c r="U1018" s="77">
        <f t="shared" si="124"/>
        <v>58750.44</v>
      </c>
      <c r="V1018" s="77">
        <f t="shared" si="125"/>
        <v>67842.77</v>
      </c>
      <c r="W1018" s="78">
        <f t="shared" si="126"/>
        <v>54</v>
      </c>
      <c r="X1018" s="77">
        <f t="shared" si="127"/>
        <v>37768.14</v>
      </c>
      <c r="AH1018" s="2"/>
      <c r="AS1018" s="2"/>
      <c r="AT1018" s="2"/>
    </row>
    <row r="1019" spans="1:46" ht="12.75">
      <c r="A1019" s="3">
        <v>2016</v>
      </c>
      <c r="B1019" s="3">
        <v>5219</v>
      </c>
      <c r="C1019" s="1" t="s">
        <v>1180</v>
      </c>
      <c r="D1019" s="2">
        <v>42466</v>
      </c>
      <c r="E1019" s="1" t="s">
        <v>1250</v>
      </c>
      <c r="F1019" s="2">
        <v>42480</v>
      </c>
      <c r="G1019" s="77">
        <v>88.18</v>
      </c>
      <c r="H1019" s="77">
        <v>88.18</v>
      </c>
      <c r="I1019" s="77">
        <v>0</v>
      </c>
      <c r="J1019" s="2">
        <v>42563</v>
      </c>
      <c r="K1019" s="78">
        <v>30</v>
      </c>
      <c r="L1019" s="2">
        <v>42370</v>
      </c>
      <c r="M1019" s="2">
        <v>42735</v>
      </c>
      <c r="N1019" s="77">
        <v>0</v>
      </c>
      <c r="P1019" s="77">
        <v>0</v>
      </c>
      <c r="Q1019" s="78">
        <f t="shared" si="120"/>
        <v>83</v>
      </c>
      <c r="R1019" s="3" t="str">
        <f t="shared" si="121"/>
        <v>S</v>
      </c>
      <c r="S1019" s="77">
        <f t="shared" si="122"/>
        <v>0</v>
      </c>
      <c r="T1019" s="78">
        <f t="shared" si="123"/>
        <v>97</v>
      </c>
      <c r="U1019" s="77">
        <f t="shared" si="124"/>
        <v>7318.94</v>
      </c>
      <c r="V1019" s="77">
        <f t="shared" si="125"/>
        <v>8553.46</v>
      </c>
      <c r="W1019" s="78">
        <f t="shared" si="126"/>
        <v>53</v>
      </c>
      <c r="X1019" s="77">
        <f t="shared" si="127"/>
        <v>4673.54</v>
      </c>
      <c r="AH1019" s="2"/>
      <c r="AQ1019" s="2"/>
      <c r="AS1019" s="2"/>
      <c r="AT1019" s="2"/>
    </row>
    <row r="1020" spans="1:46" ht="12.75">
      <c r="A1020" s="3">
        <v>2016</v>
      </c>
      <c r="B1020" s="3">
        <v>5190</v>
      </c>
      <c r="C1020" s="1" t="s">
        <v>1180</v>
      </c>
      <c r="D1020" s="2">
        <v>42466</v>
      </c>
      <c r="E1020" s="1" t="s">
        <v>1251</v>
      </c>
      <c r="F1020" s="2">
        <v>42479</v>
      </c>
      <c r="G1020" s="77">
        <v>79.45</v>
      </c>
      <c r="H1020" s="77">
        <v>79.45</v>
      </c>
      <c r="I1020" s="77">
        <v>0</v>
      </c>
      <c r="J1020" s="2">
        <v>42563</v>
      </c>
      <c r="K1020" s="78">
        <v>30</v>
      </c>
      <c r="L1020" s="2">
        <v>42370</v>
      </c>
      <c r="M1020" s="2">
        <v>42735</v>
      </c>
      <c r="N1020" s="77">
        <v>0</v>
      </c>
      <c r="P1020" s="77">
        <v>0</v>
      </c>
      <c r="Q1020" s="78">
        <f t="shared" si="120"/>
        <v>84</v>
      </c>
      <c r="R1020" s="3" t="str">
        <f t="shared" si="121"/>
        <v>S</v>
      </c>
      <c r="S1020" s="77">
        <f t="shared" si="122"/>
        <v>0</v>
      </c>
      <c r="T1020" s="78">
        <f t="shared" si="123"/>
        <v>97</v>
      </c>
      <c r="U1020" s="77">
        <f t="shared" si="124"/>
        <v>6673.8</v>
      </c>
      <c r="V1020" s="77">
        <f t="shared" si="125"/>
        <v>7706.65</v>
      </c>
      <c r="W1020" s="78">
        <f t="shared" si="126"/>
        <v>54</v>
      </c>
      <c r="X1020" s="77">
        <f t="shared" si="127"/>
        <v>4290.3</v>
      </c>
      <c r="AH1020" s="2"/>
      <c r="AQ1020" s="2"/>
      <c r="AS1020" s="2"/>
      <c r="AT1020" s="2"/>
    </row>
    <row r="1021" spans="1:46" ht="12.75">
      <c r="A1021" s="3">
        <v>2016</v>
      </c>
      <c r="B1021" s="3">
        <v>5173</v>
      </c>
      <c r="C1021" s="1" t="s">
        <v>1180</v>
      </c>
      <c r="D1021" s="2">
        <v>42466</v>
      </c>
      <c r="E1021" s="1" t="s">
        <v>1252</v>
      </c>
      <c r="F1021" s="2">
        <v>42479</v>
      </c>
      <c r="G1021" s="77">
        <v>72.15</v>
      </c>
      <c r="H1021" s="77">
        <v>72.15</v>
      </c>
      <c r="I1021" s="77">
        <v>0</v>
      </c>
      <c r="J1021" s="2">
        <v>42563</v>
      </c>
      <c r="K1021" s="78">
        <v>30</v>
      </c>
      <c r="L1021" s="2">
        <v>42370</v>
      </c>
      <c r="M1021" s="2">
        <v>42735</v>
      </c>
      <c r="N1021" s="77">
        <v>0</v>
      </c>
      <c r="P1021" s="77">
        <v>0</v>
      </c>
      <c r="Q1021" s="78">
        <f t="shared" si="120"/>
        <v>84</v>
      </c>
      <c r="R1021" s="3" t="str">
        <f t="shared" si="121"/>
        <v>S</v>
      </c>
      <c r="S1021" s="77">
        <f t="shared" si="122"/>
        <v>0</v>
      </c>
      <c r="T1021" s="78">
        <f t="shared" si="123"/>
        <v>97</v>
      </c>
      <c r="U1021" s="77">
        <f t="shared" si="124"/>
        <v>6060.6</v>
      </c>
      <c r="V1021" s="77">
        <f t="shared" si="125"/>
        <v>6998.55</v>
      </c>
      <c r="W1021" s="78">
        <f t="shared" si="126"/>
        <v>54</v>
      </c>
      <c r="X1021" s="77">
        <f t="shared" si="127"/>
        <v>3896.1</v>
      </c>
      <c r="AH1021" s="2"/>
      <c r="AQ1021" s="2"/>
      <c r="AS1021" s="2"/>
      <c r="AT1021" s="2"/>
    </row>
    <row r="1022" spans="1:46" ht="12.75">
      <c r="A1022" s="3">
        <v>2016</v>
      </c>
      <c r="B1022" s="3">
        <v>5180</v>
      </c>
      <c r="C1022" s="1" t="s">
        <v>1180</v>
      </c>
      <c r="D1022" s="2">
        <v>42466</v>
      </c>
      <c r="E1022" s="1" t="s">
        <v>1253</v>
      </c>
      <c r="F1022" s="2">
        <v>42479</v>
      </c>
      <c r="G1022" s="77">
        <v>90.54</v>
      </c>
      <c r="H1022" s="77">
        <v>90.54</v>
      </c>
      <c r="I1022" s="77">
        <v>0</v>
      </c>
      <c r="J1022" s="2">
        <v>42563</v>
      </c>
      <c r="K1022" s="78">
        <v>30</v>
      </c>
      <c r="L1022" s="2">
        <v>42370</v>
      </c>
      <c r="M1022" s="2">
        <v>42735</v>
      </c>
      <c r="N1022" s="77">
        <v>0</v>
      </c>
      <c r="P1022" s="77">
        <v>0</v>
      </c>
      <c r="Q1022" s="78">
        <f t="shared" si="120"/>
        <v>84</v>
      </c>
      <c r="R1022" s="3" t="str">
        <f t="shared" si="121"/>
        <v>S</v>
      </c>
      <c r="S1022" s="77">
        <f t="shared" si="122"/>
        <v>0</v>
      </c>
      <c r="T1022" s="78">
        <f t="shared" si="123"/>
        <v>97</v>
      </c>
      <c r="U1022" s="77">
        <f t="shared" si="124"/>
        <v>7605.36</v>
      </c>
      <c r="V1022" s="77">
        <f t="shared" si="125"/>
        <v>8782.38</v>
      </c>
      <c r="W1022" s="78">
        <f t="shared" si="126"/>
        <v>54</v>
      </c>
      <c r="X1022" s="77">
        <f t="shared" si="127"/>
        <v>4889.16</v>
      </c>
      <c r="AH1022" s="2"/>
      <c r="AQ1022" s="2"/>
      <c r="AS1022" s="2"/>
      <c r="AT1022" s="2"/>
    </row>
    <row r="1023" spans="1:46" ht="12.75">
      <c r="A1023" s="3">
        <v>2016</v>
      </c>
      <c r="B1023" s="3">
        <v>5193</v>
      </c>
      <c r="C1023" s="1" t="s">
        <v>1180</v>
      </c>
      <c r="D1023" s="2">
        <v>42466</v>
      </c>
      <c r="E1023" s="1" t="s">
        <v>1254</v>
      </c>
      <c r="F1023" s="2">
        <v>42479</v>
      </c>
      <c r="G1023" s="77">
        <v>98.58</v>
      </c>
      <c r="H1023" s="77">
        <v>98.58</v>
      </c>
      <c r="I1023" s="77">
        <v>0</v>
      </c>
      <c r="J1023" s="2">
        <v>42563</v>
      </c>
      <c r="K1023" s="78">
        <v>30</v>
      </c>
      <c r="L1023" s="2">
        <v>42370</v>
      </c>
      <c r="M1023" s="2">
        <v>42735</v>
      </c>
      <c r="N1023" s="77">
        <v>0</v>
      </c>
      <c r="P1023" s="77">
        <v>0</v>
      </c>
      <c r="Q1023" s="78">
        <f t="shared" si="120"/>
        <v>84</v>
      </c>
      <c r="R1023" s="3" t="str">
        <f t="shared" si="121"/>
        <v>S</v>
      </c>
      <c r="S1023" s="77">
        <f t="shared" si="122"/>
        <v>0</v>
      </c>
      <c r="T1023" s="78">
        <f t="shared" si="123"/>
        <v>97</v>
      </c>
      <c r="U1023" s="77">
        <f t="shared" si="124"/>
        <v>8280.72</v>
      </c>
      <c r="V1023" s="77">
        <f t="shared" si="125"/>
        <v>9562.26</v>
      </c>
      <c r="W1023" s="78">
        <f t="shared" si="126"/>
        <v>54</v>
      </c>
      <c r="X1023" s="77">
        <f t="shared" si="127"/>
        <v>5323.32</v>
      </c>
      <c r="AH1023" s="2"/>
      <c r="AQ1023" s="2"/>
      <c r="AS1023" s="2"/>
      <c r="AT1023" s="2"/>
    </row>
    <row r="1024" spans="1:46" ht="12.75">
      <c r="A1024" s="3">
        <v>2016</v>
      </c>
      <c r="B1024" s="3">
        <v>5172</v>
      </c>
      <c r="C1024" s="1" t="s">
        <v>1180</v>
      </c>
      <c r="D1024" s="2">
        <v>42466</v>
      </c>
      <c r="E1024" s="1" t="s">
        <v>1255</v>
      </c>
      <c r="F1024" s="2">
        <v>42479</v>
      </c>
      <c r="G1024" s="77">
        <v>311.5</v>
      </c>
      <c r="H1024" s="77">
        <v>311.5</v>
      </c>
      <c r="I1024" s="77">
        <v>0</v>
      </c>
      <c r="J1024" s="2">
        <v>42563</v>
      </c>
      <c r="K1024" s="78">
        <v>30</v>
      </c>
      <c r="L1024" s="2">
        <v>42370</v>
      </c>
      <c r="M1024" s="2">
        <v>42735</v>
      </c>
      <c r="N1024" s="77">
        <v>0</v>
      </c>
      <c r="P1024" s="77">
        <v>0</v>
      </c>
      <c r="Q1024" s="78">
        <f t="shared" si="120"/>
        <v>84</v>
      </c>
      <c r="R1024" s="3" t="str">
        <f t="shared" si="121"/>
        <v>S</v>
      </c>
      <c r="S1024" s="77">
        <f t="shared" si="122"/>
        <v>0</v>
      </c>
      <c r="T1024" s="78">
        <f t="shared" si="123"/>
        <v>97</v>
      </c>
      <c r="U1024" s="77">
        <f t="shared" si="124"/>
        <v>26166</v>
      </c>
      <c r="V1024" s="77">
        <f t="shared" si="125"/>
        <v>30215.5</v>
      </c>
      <c r="W1024" s="78">
        <f t="shared" si="126"/>
        <v>54</v>
      </c>
      <c r="X1024" s="77">
        <f t="shared" si="127"/>
        <v>16821</v>
      </c>
      <c r="AH1024" s="2"/>
      <c r="AQ1024" s="2"/>
      <c r="AS1024" s="2"/>
      <c r="AT1024" s="2"/>
    </row>
    <row r="1025" spans="1:46" ht="12.75">
      <c r="A1025" s="3">
        <v>2016</v>
      </c>
      <c r="B1025" s="3">
        <v>5174</v>
      </c>
      <c r="C1025" s="1" t="s">
        <v>1180</v>
      </c>
      <c r="D1025" s="2">
        <v>42466</v>
      </c>
      <c r="E1025" s="1" t="s">
        <v>1256</v>
      </c>
      <c r="F1025" s="2">
        <v>42479</v>
      </c>
      <c r="G1025" s="77">
        <v>60.76</v>
      </c>
      <c r="H1025" s="77">
        <v>60.76</v>
      </c>
      <c r="I1025" s="77">
        <v>0</v>
      </c>
      <c r="J1025" s="2">
        <v>42563</v>
      </c>
      <c r="K1025" s="78">
        <v>30</v>
      </c>
      <c r="L1025" s="2">
        <v>42370</v>
      </c>
      <c r="M1025" s="2">
        <v>42735</v>
      </c>
      <c r="N1025" s="77">
        <v>0</v>
      </c>
      <c r="P1025" s="77">
        <v>0</v>
      </c>
      <c r="Q1025" s="78">
        <f t="shared" si="120"/>
        <v>84</v>
      </c>
      <c r="R1025" s="3" t="str">
        <f t="shared" si="121"/>
        <v>S</v>
      </c>
      <c r="S1025" s="77">
        <f t="shared" si="122"/>
        <v>0</v>
      </c>
      <c r="T1025" s="78">
        <f t="shared" si="123"/>
        <v>97</v>
      </c>
      <c r="U1025" s="77">
        <f t="shared" si="124"/>
        <v>5103.84</v>
      </c>
      <c r="V1025" s="77">
        <f t="shared" si="125"/>
        <v>5893.72</v>
      </c>
      <c r="W1025" s="78">
        <f t="shared" si="126"/>
        <v>54</v>
      </c>
      <c r="X1025" s="77">
        <f t="shared" si="127"/>
        <v>3281.04</v>
      </c>
      <c r="AH1025" s="2"/>
      <c r="AS1025" s="2"/>
      <c r="AT1025" s="2"/>
    </row>
    <row r="1026" spans="1:46" ht="12.75">
      <c r="A1026" s="3">
        <v>2016</v>
      </c>
      <c r="B1026" s="3">
        <v>5183</v>
      </c>
      <c r="C1026" s="1" t="s">
        <v>1180</v>
      </c>
      <c r="D1026" s="2">
        <v>42466</v>
      </c>
      <c r="E1026" s="1" t="s">
        <v>1257</v>
      </c>
      <c r="F1026" s="2">
        <v>42479</v>
      </c>
      <c r="G1026" s="77">
        <v>48.8</v>
      </c>
      <c r="H1026" s="77">
        <v>48.8</v>
      </c>
      <c r="I1026" s="77">
        <v>0</v>
      </c>
      <c r="J1026" s="2">
        <v>42563</v>
      </c>
      <c r="K1026" s="78">
        <v>30</v>
      </c>
      <c r="L1026" s="2">
        <v>42370</v>
      </c>
      <c r="M1026" s="2">
        <v>42735</v>
      </c>
      <c r="N1026" s="77">
        <v>0</v>
      </c>
      <c r="P1026" s="77">
        <v>0</v>
      </c>
      <c r="Q1026" s="78">
        <f t="shared" si="120"/>
        <v>84</v>
      </c>
      <c r="R1026" s="3" t="str">
        <f t="shared" si="121"/>
        <v>S</v>
      </c>
      <c r="S1026" s="77">
        <f t="shared" si="122"/>
        <v>0</v>
      </c>
      <c r="T1026" s="78">
        <f t="shared" si="123"/>
        <v>97</v>
      </c>
      <c r="U1026" s="77">
        <f t="shared" si="124"/>
        <v>4099.2</v>
      </c>
      <c r="V1026" s="77">
        <f t="shared" si="125"/>
        <v>4733.6</v>
      </c>
      <c r="W1026" s="78">
        <f t="shared" si="126"/>
        <v>54</v>
      </c>
      <c r="X1026" s="77">
        <f t="shared" si="127"/>
        <v>2635.2</v>
      </c>
      <c r="AH1026" s="2"/>
      <c r="AQ1026" s="2"/>
      <c r="AS1026" s="2"/>
      <c r="AT1026" s="2"/>
    </row>
    <row r="1027" spans="1:46" ht="12.75">
      <c r="A1027" s="3">
        <v>2016</v>
      </c>
      <c r="B1027" s="3">
        <v>5194</v>
      </c>
      <c r="C1027" s="1" t="s">
        <v>1180</v>
      </c>
      <c r="D1027" s="2">
        <v>42466</v>
      </c>
      <c r="E1027" s="1" t="s">
        <v>1258</v>
      </c>
      <c r="F1027" s="2">
        <v>42479</v>
      </c>
      <c r="G1027" s="77">
        <v>70.83</v>
      </c>
      <c r="H1027" s="77">
        <v>70.83</v>
      </c>
      <c r="I1027" s="77">
        <v>0</v>
      </c>
      <c r="J1027" s="2">
        <v>42563</v>
      </c>
      <c r="K1027" s="78">
        <v>30</v>
      </c>
      <c r="L1027" s="2">
        <v>42370</v>
      </c>
      <c r="M1027" s="2">
        <v>42735</v>
      </c>
      <c r="N1027" s="77">
        <v>0</v>
      </c>
      <c r="P1027" s="77">
        <v>0</v>
      </c>
      <c r="Q1027" s="78">
        <f aca="true" t="shared" si="128" ref="Q1027:Q1090">IF(J1027-F1027&gt;0,IF(R1027="S",J1027-F1027,0),0)</f>
        <v>84</v>
      </c>
      <c r="R1027" s="3" t="str">
        <f aca="true" t="shared" si="129" ref="R1027:R1090">IF(G1027-H1027-I1027-P1027&gt;0,"N",IF(J1027=DATE(1900,1,1),"N","S"))</f>
        <v>S</v>
      </c>
      <c r="S1027" s="77">
        <f aca="true" t="shared" si="130" ref="S1027:S1090">IF(G1027-H1027-I1027-P1027&gt;0,G1027-H1027-I1027-P1027,0)</f>
        <v>0</v>
      </c>
      <c r="T1027" s="78">
        <f aca="true" t="shared" si="131" ref="T1027:T1090">IF(J1027-D1027&gt;0,IF(R1027="S",J1027-D1027,0),0)</f>
        <v>97</v>
      </c>
      <c r="U1027" s="77">
        <f aca="true" t="shared" si="132" ref="U1027:U1090">IF(R1027="S",H1027*Q1027,0)</f>
        <v>5949.72</v>
      </c>
      <c r="V1027" s="77">
        <f aca="true" t="shared" si="133" ref="V1027:V1090">IF(R1027="S",H1027*T1027,0)</f>
        <v>6870.51</v>
      </c>
      <c r="W1027" s="78">
        <f aca="true" t="shared" si="134" ref="W1027:W1090">IF(R1027="S",J1027-F1027-K1027,0)</f>
        <v>54</v>
      </c>
      <c r="X1027" s="77">
        <f aca="true" t="shared" si="135" ref="X1027:X1090">IF(R1027="S",H1027*W1027,0)</f>
        <v>3824.82</v>
      </c>
      <c r="AH1027" s="2"/>
      <c r="AQ1027" s="2"/>
      <c r="AS1027" s="2"/>
      <c r="AT1027" s="2"/>
    </row>
    <row r="1028" spans="1:46" ht="12.75">
      <c r="A1028" s="3">
        <v>2016</v>
      </c>
      <c r="B1028" s="3">
        <v>5185</v>
      </c>
      <c r="C1028" s="1" t="s">
        <v>1180</v>
      </c>
      <c r="D1028" s="2">
        <v>42466</v>
      </c>
      <c r="E1028" s="1" t="s">
        <v>1259</v>
      </c>
      <c r="F1028" s="2">
        <v>42479</v>
      </c>
      <c r="G1028" s="77">
        <v>64.11</v>
      </c>
      <c r="H1028" s="77">
        <v>64.11</v>
      </c>
      <c r="I1028" s="77">
        <v>0</v>
      </c>
      <c r="J1028" s="2">
        <v>42563</v>
      </c>
      <c r="K1028" s="78">
        <v>30</v>
      </c>
      <c r="L1028" s="2">
        <v>42370</v>
      </c>
      <c r="M1028" s="2">
        <v>42735</v>
      </c>
      <c r="N1028" s="77">
        <v>0</v>
      </c>
      <c r="P1028" s="77">
        <v>0</v>
      </c>
      <c r="Q1028" s="78">
        <f t="shared" si="128"/>
        <v>84</v>
      </c>
      <c r="R1028" s="3" t="str">
        <f t="shared" si="129"/>
        <v>S</v>
      </c>
      <c r="S1028" s="77">
        <f t="shared" si="130"/>
        <v>0</v>
      </c>
      <c r="T1028" s="78">
        <f t="shared" si="131"/>
        <v>97</v>
      </c>
      <c r="U1028" s="77">
        <f t="shared" si="132"/>
        <v>5385.24</v>
      </c>
      <c r="V1028" s="77">
        <f t="shared" si="133"/>
        <v>6218.67</v>
      </c>
      <c r="W1028" s="78">
        <f t="shared" si="134"/>
        <v>54</v>
      </c>
      <c r="X1028" s="77">
        <f t="shared" si="135"/>
        <v>3461.94</v>
      </c>
      <c r="AH1028" s="2"/>
      <c r="AQ1028" s="2"/>
      <c r="AS1028" s="2"/>
      <c r="AT1028" s="2"/>
    </row>
    <row r="1029" spans="1:46" ht="12.75">
      <c r="A1029" s="3">
        <v>2016</v>
      </c>
      <c r="B1029" s="3">
        <v>5192</v>
      </c>
      <c r="C1029" s="1" t="s">
        <v>1180</v>
      </c>
      <c r="D1029" s="2">
        <v>42466</v>
      </c>
      <c r="E1029" s="1" t="s">
        <v>1260</v>
      </c>
      <c r="F1029" s="2">
        <v>42479</v>
      </c>
      <c r="G1029" s="77">
        <v>165.7</v>
      </c>
      <c r="H1029" s="77">
        <v>165.7</v>
      </c>
      <c r="I1029" s="77">
        <v>0</v>
      </c>
      <c r="J1029" s="2">
        <v>42563</v>
      </c>
      <c r="K1029" s="78">
        <v>30</v>
      </c>
      <c r="L1029" s="2">
        <v>42370</v>
      </c>
      <c r="M1029" s="2">
        <v>42735</v>
      </c>
      <c r="N1029" s="77">
        <v>0</v>
      </c>
      <c r="P1029" s="77">
        <v>0</v>
      </c>
      <c r="Q1029" s="78">
        <f t="shared" si="128"/>
        <v>84</v>
      </c>
      <c r="R1029" s="3" t="str">
        <f t="shared" si="129"/>
        <v>S</v>
      </c>
      <c r="S1029" s="77">
        <f t="shared" si="130"/>
        <v>0</v>
      </c>
      <c r="T1029" s="78">
        <f t="shared" si="131"/>
        <v>97</v>
      </c>
      <c r="U1029" s="77">
        <f t="shared" si="132"/>
        <v>13918.8</v>
      </c>
      <c r="V1029" s="77">
        <f t="shared" si="133"/>
        <v>16072.9</v>
      </c>
      <c r="W1029" s="78">
        <f t="shared" si="134"/>
        <v>54</v>
      </c>
      <c r="X1029" s="77">
        <f t="shared" si="135"/>
        <v>8947.8</v>
      </c>
      <c r="AH1029" s="2"/>
      <c r="AQ1029" s="2"/>
      <c r="AS1029" s="2"/>
      <c r="AT1029" s="2"/>
    </row>
    <row r="1030" spans="1:46" ht="12.75">
      <c r="A1030" s="3">
        <v>2016</v>
      </c>
      <c r="B1030" s="3">
        <v>5177</v>
      </c>
      <c r="C1030" s="1" t="s">
        <v>1180</v>
      </c>
      <c r="D1030" s="2">
        <v>42466</v>
      </c>
      <c r="E1030" s="1" t="s">
        <v>1261</v>
      </c>
      <c r="F1030" s="2">
        <v>42479</v>
      </c>
      <c r="G1030" s="77">
        <v>101.09</v>
      </c>
      <c r="H1030" s="77">
        <v>101.09</v>
      </c>
      <c r="I1030" s="77">
        <v>0</v>
      </c>
      <c r="J1030" s="2">
        <v>42563</v>
      </c>
      <c r="K1030" s="78">
        <v>30</v>
      </c>
      <c r="L1030" s="2">
        <v>42370</v>
      </c>
      <c r="M1030" s="2">
        <v>42735</v>
      </c>
      <c r="N1030" s="77">
        <v>0</v>
      </c>
      <c r="P1030" s="77">
        <v>0</v>
      </c>
      <c r="Q1030" s="78">
        <f t="shared" si="128"/>
        <v>84</v>
      </c>
      <c r="R1030" s="3" t="str">
        <f t="shared" si="129"/>
        <v>S</v>
      </c>
      <c r="S1030" s="77">
        <f t="shared" si="130"/>
        <v>0</v>
      </c>
      <c r="T1030" s="78">
        <f t="shared" si="131"/>
        <v>97</v>
      </c>
      <c r="U1030" s="77">
        <f t="shared" si="132"/>
        <v>8491.56</v>
      </c>
      <c r="V1030" s="77">
        <f t="shared" si="133"/>
        <v>9805.73</v>
      </c>
      <c r="W1030" s="78">
        <f t="shared" si="134"/>
        <v>54</v>
      </c>
      <c r="X1030" s="77">
        <f t="shared" si="135"/>
        <v>5458.86</v>
      </c>
      <c r="AH1030" s="2"/>
      <c r="AQ1030" s="2"/>
      <c r="AS1030" s="2"/>
      <c r="AT1030" s="2"/>
    </row>
    <row r="1031" spans="1:46" ht="12.75">
      <c r="A1031" s="3">
        <v>2016</v>
      </c>
      <c r="B1031" s="3">
        <v>5186</v>
      </c>
      <c r="C1031" s="1" t="s">
        <v>1180</v>
      </c>
      <c r="D1031" s="2">
        <v>42466</v>
      </c>
      <c r="E1031" s="1" t="s">
        <v>1262</v>
      </c>
      <c r="F1031" s="2">
        <v>42479</v>
      </c>
      <c r="G1031" s="77">
        <v>191.27</v>
      </c>
      <c r="H1031" s="77">
        <v>191.27</v>
      </c>
      <c r="I1031" s="77">
        <v>0</v>
      </c>
      <c r="J1031" s="2">
        <v>42563</v>
      </c>
      <c r="K1031" s="78">
        <v>30</v>
      </c>
      <c r="L1031" s="2">
        <v>42370</v>
      </c>
      <c r="M1031" s="2">
        <v>42735</v>
      </c>
      <c r="N1031" s="77">
        <v>0</v>
      </c>
      <c r="P1031" s="77">
        <v>0</v>
      </c>
      <c r="Q1031" s="78">
        <f t="shared" si="128"/>
        <v>84</v>
      </c>
      <c r="R1031" s="3" t="str">
        <f t="shared" si="129"/>
        <v>S</v>
      </c>
      <c r="S1031" s="77">
        <f t="shared" si="130"/>
        <v>0</v>
      </c>
      <c r="T1031" s="78">
        <f t="shared" si="131"/>
        <v>97</v>
      </c>
      <c r="U1031" s="77">
        <f t="shared" si="132"/>
        <v>16066.68</v>
      </c>
      <c r="V1031" s="77">
        <f t="shared" si="133"/>
        <v>18553.19</v>
      </c>
      <c r="W1031" s="78">
        <f t="shared" si="134"/>
        <v>54</v>
      </c>
      <c r="X1031" s="77">
        <f t="shared" si="135"/>
        <v>10328.58</v>
      </c>
      <c r="AH1031" s="2"/>
      <c r="AQ1031" s="2"/>
      <c r="AS1031" s="2"/>
      <c r="AT1031" s="2"/>
    </row>
    <row r="1032" spans="1:46" ht="12.75">
      <c r="A1032" s="3">
        <v>2016</v>
      </c>
      <c r="B1032" s="3">
        <v>5189</v>
      </c>
      <c r="C1032" s="1" t="s">
        <v>1180</v>
      </c>
      <c r="D1032" s="2">
        <v>42466</v>
      </c>
      <c r="E1032" s="1" t="s">
        <v>1263</v>
      </c>
      <c r="F1032" s="2">
        <v>42479</v>
      </c>
      <c r="G1032" s="77">
        <v>61.22</v>
      </c>
      <c r="H1032" s="77">
        <v>61.22</v>
      </c>
      <c r="I1032" s="77">
        <v>0</v>
      </c>
      <c r="J1032" s="2">
        <v>42563</v>
      </c>
      <c r="K1032" s="78">
        <v>30</v>
      </c>
      <c r="L1032" s="2">
        <v>42370</v>
      </c>
      <c r="M1032" s="2">
        <v>42735</v>
      </c>
      <c r="N1032" s="77">
        <v>0</v>
      </c>
      <c r="P1032" s="77">
        <v>0</v>
      </c>
      <c r="Q1032" s="78">
        <f t="shared" si="128"/>
        <v>84</v>
      </c>
      <c r="R1032" s="3" t="str">
        <f t="shared" si="129"/>
        <v>S</v>
      </c>
      <c r="S1032" s="77">
        <f t="shared" si="130"/>
        <v>0</v>
      </c>
      <c r="T1032" s="78">
        <f t="shared" si="131"/>
        <v>97</v>
      </c>
      <c r="U1032" s="77">
        <f t="shared" si="132"/>
        <v>5142.48</v>
      </c>
      <c r="V1032" s="77">
        <f t="shared" si="133"/>
        <v>5938.34</v>
      </c>
      <c r="W1032" s="78">
        <f t="shared" si="134"/>
        <v>54</v>
      </c>
      <c r="X1032" s="77">
        <f t="shared" si="135"/>
        <v>3305.88</v>
      </c>
      <c r="AH1032" s="2"/>
      <c r="AQ1032" s="2"/>
      <c r="AS1032" s="2"/>
      <c r="AT1032" s="2"/>
    </row>
    <row r="1033" spans="1:46" ht="12.75">
      <c r="A1033" s="3">
        <v>2016</v>
      </c>
      <c r="B1033" s="3">
        <v>5181</v>
      </c>
      <c r="C1033" s="1" t="s">
        <v>1180</v>
      </c>
      <c r="D1033" s="2">
        <v>42466</v>
      </c>
      <c r="E1033" s="1" t="s">
        <v>1264</v>
      </c>
      <c r="F1033" s="2">
        <v>42479</v>
      </c>
      <c r="G1033" s="77">
        <v>48.8</v>
      </c>
      <c r="H1033" s="77">
        <v>48.8</v>
      </c>
      <c r="I1033" s="77">
        <v>0</v>
      </c>
      <c r="J1033" s="2">
        <v>42563</v>
      </c>
      <c r="K1033" s="78">
        <v>30</v>
      </c>
      <c r="L1033" s="2">
        <v>42370</v>
      </c>
      <c r="M1033" s="2">
        <v>42735</v>
      </c>
      <c r="N1033" s="77">
        <v>0</v>
      </c>
      <c r="P1033" s="77">
        <v>0</v>
      </c>
      <c r="Q1033" s="78">
        <f t="shared" si="128"/>
        <v>84</v>
      </c>
      <c r="R1033" s="3" t="str">
        <f t="shared" si="129"/>
        <v>S</v>
      </c>
      <c r="S1033" s="77">
        <f t="shared" si="130"/>
        <v>0</v>
      </c>
      <c r="T1033" s="78">
        <f t="shared" si="131"/>
        <v>97</v>
      </c>
      <c r="U1033" s="77">
        <f t="shared" si="132"/>
        <v>4099.2</v>
      </c>
      <c r="V1033" s="77">
        <f t="shared" si="133"/>
        <v>4733.6</v>
      </c>
      <c r="W1033" s="78">
        <f t="shared" si="134"/>
        <v>54</v>
      </c>
      <c r="X1033" s="77">
        <f t="shared" si="135"/>
        <v>2635.2</v>
      </c>
      <c r="AH1033" s="2"/>
      <c r="AS1033" s="2"/>
      <c r="AT1033" s="2"/>
    </row>
    <row r="1034" spans="1:46" ht="12.75">
      <c r="A1034" s="3">
        <v>2016</v>
      </c>
      <c r="B1034" s="3">
        <v>5184</v>
      </c>
      <c r="C1034" s="1" t="s">
        <v>1180</v>
      </c>
      <c r="D1034" s="2">
        <v>42466</v>
      </c>
      <c r="E1034" s="1" t="s">
        <v>1265</v>
      </c>
      <c r="F1034" s="2">
        <v>42479</v>
      </c>
      <c r="G1034" s="77">
        <v>100.43</v>
      </c>
      <c r="H1034" s="77">
        <v>100.43</v>
      </c>
      <c r="I1034" s="77">
        <v>0</v>
      </c>
      <c r="J1034" s="2">
        <v>42563</v>
      </c>
      <c r="K1034" s="78">
        <v>30</v>
      </c>
      <c r="L1034" s="2">
        <v>42370</v>
      </c>
      <c r="M1034" s="2">
        <v>42735</v>
      </c>
      <c r="N1034" s="77">
        <v>0</v>
      </c>
      <c r="P1034" s="77">
        <v>0</v>
      </c>
      <c r="Q1034" s="78">
        <f t="shared" si="128"/>
        <v>84</v>
      </c>
      <c r="R1034" s="3" t="str">
        <f t="shared" si="129"/>
        <v>S</v>
      </c>
      <c r="S1034" s="77">
        <f t="shared" si="130"/>
        <v>0</v>
      </c>
      <c r="T1034" s="78">
        <f t="shared" si="131"/>
        <v>97</v>
      </c>
      <c r="U1034" s="77">
        <f t="shared" si="132"/>
        <v>8436.12</v>
      </c>
      <c r="V1034" s="77">
        <f t="shared" si="133"/>
        <v>9741.71</v>
      </c>
      <c r="W1034" s="78">
        <f t="shared" si="134"/>
        <v>54</v>
      </c>
      <c r="X1034" s="77">
        <f t="shared" si="135"/>
        <v>5423.22</v>
      </c>
      <c r="AH1034" s="2"/>
      <c r="AQ1034" s="2"/>
      <c r="AS1034" s="2"/>
      <c r="AT1034" s="2"/>
    </row>
    <row r="1035" spans="1:46" ht="12.75">
      <c r="A1035" s="3">
        <v>2016</v>
      </c>
      <c r="B1035" s="3">
        <v>5182</v>
      </c>
      <c r="C1035" s="1" t="s">
        <v>1180</v>
      </c>
      <c r="D1035" s="2">
        <v>42466</v>
      </c>
      <c r="E1035" s="1" t="s">
        <v>1266</v>
      </c>
      <c r="F1035" s="2">
        <v>42479</v>
      </c>
      <c r="G1035" s="77">
        <v>89.52</v>
      </c>
      <c r="H1035" s="77">
        <v>89.52</v>
      </c>
      <c r="I1035" s="77">
        <v>0</v>
      </c>
      <c r="J1035" s="2">
        <v>42563</v>
      </c>
      <c r="K1035" s="78">
        <v>30</v>
      </c>
      <c r="L1035" s="2">
        <v>42370</v>
      </c>
      <c r="M1035" s="2">
        <v>42735</v>
      </c>
      <c r="N1035" s="77">
        <v>0</v>
      </c>
      <c r="P1035" s="77">
        <v>0</v>
      </c>
      <c r="Q1035" s="78">
        <f t="shared" si="128"/>
        <v>84</v>
      </c>
      <c r="R1035" s="3" t="str">
        <f t="shared" si="129"/>
        <v>S</v>
      </c>
      <c r="S1035" s="77">
        <f t="shared" si="130"/>
        <v>0</v>
      </c>
      <c r="T1035" s="78">
        <f t="shared" si="131"/>
        <v>97</v>
      </c>
      <c r="U1035" s="77">
        <f t="shared" si="132"/>
        <v>7519.68</v>
      </c>
      <c r="V1035" s="77">
        <f t="shared" si="133"/>
        <v>8683.44</v>
      </c>
      <c r="W1035" s="78">
        <f t="shared" si="134"/>
        <v>54</v>
      </c>
      <c r="X1035" s="77">
        <f t="shared" si="135"/>
        <v>4834.08</v>
      </c>
      <c r="AH1035" s="2"/>
      <c r="AQ1035" s="2"/>
      <c r="AS1035" s="2"/>
      <c r="AT1035" s="2"/>
    </row>
    <row r="1036" spans="1:46" ht="12.75">
      <c r="A1036" s="3">
        <v>2016</v>
      </c>
      <c r="B1036" s="3">
        <v>5175</v>
      </c>
      <c r="C1036" s="1" t="s">
        <v>1180</v>
      </c>
      <c r="D1036" s="2">
        <v>42466</v>
      </c>
      <c r="E1036" s="1" t="s">
        <v>1267</v>
      </c>
      <c r="F1036" s="2">
        <v>42479</v>
      </c>
      <c r="G1036" s="77">
        <v>60.76</v>
      </c>
      <c r="H1036" s="77">
        <v>60.76</v>
      </c>
      <c r="I1036" s="77">
        <v>0</v>
      </c>
      <c r="J1036" s="2">
        <v>42563</v>
      </c>
      <c r="K1036" s="78">
        <v>30</v>
      </c>
      <c r="L1036" s="2">
        <v>42370</v>
      </c>
      <c r="M1036" s="2">
        <v>42735</v>
      </c>
      <c r="N1036" s="77">
        <v>0</v>
      </c>
      <c r="P1036" s="77">
        <v>0</v>
      </c>
      <c r="Q1036" s="78">
        <f t="shared" si="128"/>
        <v>84</v>
      </c>
      <c r="R1036" s="3" t="str">
        <f t="shared" si="129"/>
        <v>S</v>
      </c>
      <c r="S1036" s="77">
        <f t="shared" si="130"/>
        <v>0</v>
      </c>
      <c r="T1036" s="78">
        <f t="shared" si="131"/>
        <v>97</v>
      </c>
      <c r="U1036" s="77">
        <f t="shared" si="132"/>
        <v>5103.84</v>
      </c>
      <c r="V1036" s="77">
        <f t="shared" si="133"/>
        <v>5893.72</v>
      </c>
      <c r="W1036" s="78">
        <f t="shared" si="134"/>
        <v>54</v>
      </c>
      <c r="X1036" s="77">
        <f t="shared" si="135"/>
        <v>3281.04</v>
      </c>
      <c r="AH1036" s="2"/>
      <c r="AQ1036" s="2"/>
      <c r="AS1036" s="2"/>
      <c r="AT1036" s="2"/>
    </row>
    <row r="1037" spans="1:46" ht="12.75">
      <c r="A1037" s="3">
        <v>2016</v>
      </c>
      <c r="B1037" s="3">
        <v>7950</v>
      </c>
      <c r="C1037" s="1" t="s">
        <v>1180</v>
      </c>
      <c r="D1037" s="2">
        <v>42528</v>
      </c>
      <c r="E1037" s="1" t="s">
        <v>1268</v>
      </c>
      <c r="F1037" s="2">
        <v>42541</v>
      </c>
      <c r="G1037" s="77">
        <v>178.56</v>
      </c>
      <c r="H1037" s="77">
        <v>178.56</v>
      </c>
      <c r="I1037" s="77">
        <v>0</v>
      </c>
      <c r="J1037" s="2">
        <v>42619</v>
      </c>
      <c r="K1037" s="78">
        <v>30</v>
      </c>
      <c r="L1037" s="2">
        <v>42370</v>
      </c>
      <c r="M1037" s="2">
        <v>42735</v>
      </c>
      <c r="N1037" s="77">
        <v>0</v>
      </c>
      <c r="P1037" s="77">
        <v>0</v>
      </c>
      <c r="Q1037" s="78">
        <f t="shared" si="128"/>
        <v>78</v>
      </c>
      <c r="R1037" s="3" t="str">
        <f t="shared" si="129"/>
        <v>S</v>
      </c>
      <c r="S1037" s="77">
        <f t="shared" si="130"/>
        <v>0</v>
      </c>
      <c r="T1037" s="78">
        <f t="shared" si="131"/>
        <v>91</v>
      </c>
      <c r="U1037" s="77">
        <f t="shared" si="132"/>
        <v>13927.68</v>
      </c>
      <c r="V1037" s="77">
        <f t="shared" si="133"/>
        <v>16248.96</v>
      </c>
      <c r="W1037" s="78">
        <f t="shared" si="134"/>
        <v>48</v>
      </c>
      <c r="X1037" s="77">
        <f t="shared" si="135"/>
        <v>8570.88</v>
      </c>
      <c r="AH1037" s="2"/>
      <c r="AQ1037" s="2"/>
      <c r="AS1037" s="2"/>
      <c r="AT1037" s="2"/>
    </row>
    <row r="1038" spans="1:46" ht="12.75">
      <c r="A1038" s="3">
        <v>2016</v>
      </c>
      <c r="B1038" s="3">
        <v>7930</v>
      </c>
      <c r="C1038" s="1" t="s">
        <v>1180</v>
      </c>
      <c r="D1038" s="2">
        <v>42528</v>
      </c>
      <c r="E1038" s="1" t="s">
        <v>1269</v>
      </c>
      <c r="F1038" s="2">
        <v>42541</v>
      </c>
      <c r="G1038" s="77">
        <v>68.7</v>
      </c>
      <c r="H1038" s="77">
        <v>68.7</v>
      </c>
      <c r="I1038" s="77">
        <v>0</v>
      </c>
      <c r="J1038" s="2">
        <v>42619</v>
      </c>
      <c r="K1038" s="78">
        <v>30</v>
      </c>
      <c r="L1038" s="2">
        <v>42370</v>
      </c>
      <c r="M1038" s="2">
        <v>42735</v>
      </c>
      <c r="N1038" s="77">
        <v>0</v>
      </c>
      <c r="P1038" s="77">
        <v>0</v>
      </c>
      <c r="Q1038" s="78">
        <f t="shared" si="128"/>
        <v>78</v>
      </c>
      <c r="R1038" s="3" t="str">
        <f t="shared" si="129"/>
        <v>S</v>
      </c>
      <c r="S1038" s="77">
        <f t="shared" si="130"/>
        <v>0</v>
      </c>
      <c r="T1038" s="78">
        <f t="shared" si="131"/>
        <v>91</v>
      </c>
      <c r="U1038" s="77">
        <f t="shared" si="132"/>
        <v>5358.6</v>
      </c>
      <c r="V1038" s="77">
        <f t="shared" si="133"/>
        <v>6251.7</v>
      </c>
      <c r="W1038" s="78">
        <f t="shared" si="134"/>
        <v>48</v>
      </c>
      <c r="X1038" s="77">
        <f t="shared" si="135"/>
        <v>3297.6</v>
      </c>
      <c r="AH1038" s="2"/>
      <c r="AQ1038" s="2"/>
      <c r="AS1038" s="2"/>
      <c r="AT1038" s="2"/>
    </row>
    <row r="1039" spans="1:46" ht="12.75">
      <c r="A1039" s="3">
        <v>2016</v>
      </c>
      <c r="B1039" s="3">
        <v>7959</v>
      </c>
      <c r="C1039" s="1" t="s">
        <v>1180</v>
      </c>
      <c r="D1039" s="2">
        <v>42528</v>
      </c>
      <c r="E1039" s="1" t="s">
        <v>1270</v>
      </c>
      <c r="F1039" s="2">
        <v>42541</v>
      </c>
      <c r="G1039" s="77">
        <v>98.47</v>
      </c>
      <c r="H1039" s="77">
        <v>98.47</v>
      </c>
      <c r="I1039" s="77">
        <v>0</v>
      </c>
      <c r="J1039" s="2">
        <v>42619</v>
      </c>
      <c r="K1039" s="78">
        <v>30</v>
      </c>
      <c r="L1039" s="2">
        <v>42370</v>
      </c>
      <c r="M1039" s="2">
        <v>42735</v>
      </c>
      <c r="N1039" s="77">
        <v>0</v>
      </c>
      <c r="P1039" s="77">
        <v>0</v>
      </c>
      <c r="Q1039" s="78">
        <f t="shared" si="128"/>
        <v>78</v>
      </c>
      <c r="R1039" s="3" t="str">
        <f t="shared" si="129"/>
        <v>S</v>
      </c>
      <c r="S1039" s="77">
        <f t="shared" si="130"/>
        <v>0</v>
      </c>
      <c r="T1039" s="78">
        <f t="shared" si="131"/>
        <v>91</v>
      </c>
      <c r="U1039" s="77">
        <f t="shared" si="132"/>
        <v>7680.66</v>
      </c>
      <c r="V1039" s="77">
        <f t="shared" si="133"/>
        <v>8960.77</v>
      </c>
      <c r="W1039" s="78">
        <f t="shared" si="134"/>
        <v>48</v>
      </c>
      <c r="X1039" s="77">
        <f t="shared" si="135"/>
        <v>4726.56</v>
      </c>
      <c r="AH1039" s="2"/>
      <c r="AQ1039" s="2"/>
      <c r="AS1039" s="2"/>
      <c r="AT1039" s="2"/>
    </row>
    <row r="1040" spans="1:46" ht="12.75">
      <c r="A1040" s="3">
        <v>2016</v>
      </c>
      <c r="B1040" s="3">
        <v>7937</v>
      </c>
      <c r="C1040" s="1" t="s">
        <v>1180</v>
      </c>
      <c r="D1040" s="2">
        <v>42528</v>
      </c>
      <c r="E1040" s="1" t="s">
        <v>1271</v>
      </c>
      <c r="F1040" s="2">
        <v>42541</v>
      </c>
      <c r="G1040" s="77">
        <v>761.85</v>
      </c>
      <c r="H1040" s="77">
        <v>761.85</v>
      </c>
      <c r="I1040" s="77">
        <v>0</v>
      </c>
      <c r="J1040" s="2">
        <v>42619</v>
      </c>
      <c r="K1040" s="78">
        <v>30</v>
      </c>
      <c r="L1040" s="2">
        <v>42370</v>
      </c>
      <c r="M1040" s="2">
        <v>42735</v>
      </c>
      <c r="N1040" s="77">
        <v>0</v>
      </c>
      <c r="P1040" s="77">
        <v>0</v>
      </c>
      <c r="Q1040" s="78">
        <f t="shared" si="128"/>
        <v>78</v>
      </c>
      <c r="R1040" s="3" t="str">
        <f t="shared" si="129"/>
        <v>S</v>
      </c>
      <c r="S1040" s="77">
        <f t="shared" si="130"/>
        <v>0</v>
      </c>
      <c r="T1040" s="78">
        <f t="shared" si="131"/>
        <v>91</v>
      </c>
      <c r="U1040" s="77">
        <f t="shared" si="132"/>
        <v>59424.3</v>
      </c>
      <c r="V1040" s="77">
        <f t="shared" si="133"/>
        <v>69328.35</v>
      </c>
      <c r="W1040" s="78">
        <f t="shared" si="134"/>
        <v>48</v>
      </c>
      <c r="X1040" s="77">
        <f t="shared" si="135"/>
        <v>36568.8</v>
      </c>
      <c r="AH1040" s="2"/>
      <c r="AQ1040" s="2"/>
      <c r="AS1040" s="2"/>
      <c r="AT1040" s="2"/>
    </row>
    <row r="1041" spans="1:46" ht="12.75">
      <c r="A1041" s="3">
        <v>2016</v>
      </c>
      <c r="B1041" s="3">
        <v>7936</v>
      </c>
      <c r="C1041" s="1" t="s">
        <v>1180</v>
      </c>
      <c r="D1041" s="2">
        <v>42528</v>
      </c>
      <c r="E1041" s="1" t="s">
        <v>1272</v>
      </c>
      <c r="F1041" s="2">
        <v>42541</v>
      </c>
      <c r="G1041" s="77">
        <v>160.82</v>
      </c>
      <c r="H1041" s="77">
        <v>160.82</v>
      </c>
      <c r="I1041" s="77">
        <v>0</v>
      </c>
      <c r="J1041" s="2">
        <v>42619</v>
      </c>
      <c r="K1041" s="78">
        <v>30</v>
      </c>
      <c r="L1041" s="2">
        <v>42370</v>
      </c>
      <c r="M1041" s="2">
        <v>42735</v>
      </c>
      <c r="N1041" s="77">
        <v>0</v>
      </c>
      <c r="P1041" s="77">
        <v>0</v>
      </c>
      <c r="Q1041" s="78">
        <f t="shared" si="128"/>
        <v>78</v>
      </c>
      <c r="R1041" s="3" t="str">
        <f t="shared" si="129"/>
        <v>S</v>
      </c>
      <c r="S1041" s="77">
        <f t="shared" si="130"/>
        <v>0</v>
      </c>
      <c r="T1041" s="78">
        <f t="shared" si="131"/>
        <v>91</v>
      </c>
      <c r="U1041" s="77">
        <f t="shared" si="132"/>
        <v>12543.96</v>
      </c>
      <c r="V1041" s="77">
        <f t="shared" si="133"/>
        <v>14634.62</v>
      </c>
      <c r="W1041" s="78">
        <f t="shared" si="134"/>
        <v>48</v>
      </c>
      <c r="X1041" s="77">
        <f t="shared" si="135"/>
        <v>7719.36</v>
      </c>
      <c r="AH1041" s="2"/>
      <c r="AQ1041" s="2"/>
      <c r="AS1041" s="2"/>
      <c r="AT1041" s="2"/>
    </row>
    <row r="1042" spans="1:46" ht="12.75">
      <c r="A1042" s="3">
        <v>2016</v>
      </c>
      <c r="B1042" s="3">
        <v>7955</v>
      </c>
      <c r="C1042" s="1" t="s">
        <v>1180</v>
      </c>
      <c r="D1042" s="2">
        <v>42528</v>
      </c>
      <c r="E1042" s="1" t="s">
        <v>1273</v>
      </c>
      <c r="F1042" s="2">
        <v>42541</v>
      </c>
      <c r="G1042" s="77">
        <v>61.18</v>
      </c>
      <c r="H1042" s="77">
        <v>61.18</v>
      </c>
      <c r="I1042" s="77">
        <v>0</v>
      </c>
      <c r="J1042" s="2">
        <v>42619</v>
      </c>
      <c r="K1042" s="78">
        <v>30</v>
      </c>
      <c r="L1042" s="2">
        <v>42370</v>
      </c>
      <c r="M1042" s="2">
        <v>42735</v>
      </c>
      <c r="N1042" s="77">
        <v>0</v>
      </c>
      <c r="P1042" s="77">
        <v>0</v>
      </c>
      <c r="Q1042" s="78">
        <f t="shared" si="128"/>
        <v>78</v>
      </c>
      <c r="R1042" s="3" t="str">
        <f t="shared" si="129"/>
        <v>S</v>
      </c>
      <c r="S1042" s="77">
        <f t="shared" si="130"/>
        <v>0</v>
      </c>
      <c r="T1042" s="78">
        <f t="shared" si="131"/>
        <v>91</v>
      </c>
      <c r="U1042" s="77">
        <f t="shared" si="132"/>
        <v>4772.04</v>
      </c>
      <c r="V1042" s="77">
        <f t="shared" si="133"/>
        <v>5567.38</v>
      </c>
      <c r="W1042" s="78">
        <f t="shared" si="134"/>
        <v>48</v>
      </c>
      <c r="X1042" s="77">
        <f t="shared" si="135"/>
        <v>2936.64</v>
      </c>
      <c r="AH1042" s="2"/>
      <c r="AQ1042" s="2"/>
      <c r="AS1042" s="2"/>
      <c r="AT1042" s="2"/>
    </row>
    <row r="1043" spans="1:46" ht="12.75">
      <c r="A1043" s="3">
        <v>2016</v>
      </c>
      <c r="B1043" s="3">
        <v>7938</v>
      </c>
      <c r="C1043" s="1" t="s">
        <v>1180</v>
      </c>
      <c r="D1043" s="2">
        <v>42528</v>
      </c>
      <c r="E1043" s="1" t="s">
        <v>1274</v>
      </c>
      <c r="F1043" s="2">
        <v>42541</v>
      </c>
      <c r="G1043" s="77">
        <v>101.09</v>
      </c>
      <c r="H1043" s="77">
        <v>101.09</v>
      </c>
      <c r="I1043" s="77">
        <v>0</v>
      </c>
      <c r="J1043" s="2">
        <v>42619</v>
      </c>
      <c r="K1043" s="78">
        <v>30</v>
      </c>
      <c r="L1043" s="2">
        <v>42370</v>
      </c>
      <c r="M1043" s="2">
        <v>42735</v>
      </c>
      <c r="N1043" s="77">
        <v>0</v>
      </c>
      <c r="P1043" s="77">
        <v>0</v>
      </c>
      <c r="Q1043" s="78">
        <f t="shared" si="128"/>
        <v>78</v>
      </c>
      <c r="R1043" s="3" t="str">
        <f t="shared" si="129"/>
        <v>S</v>
      </c>
      <c r="S1043" s="77">
        <f t="shared" si="130"/>
        <v>0</v>
      </c>
      <c r="T1043" s="78">
        <f t="shared" si="131"/>
        <v>91</v>
      </c>
      <c r="U1043" s="77">
        <f t="shared" si="132"/>
        <v>7885.02</v>
      </c>
      <c r="V1043" s="77">
        <f t="shared" si="133"/>
        <v>9199.19</v>
      </c>
      <c r="W1043" s="78">
        <f t="shared" si="134"/>
        <v>48</v>
      </c>
      <c r="X1043" s="77">
        <f t="shared" si="135"/>
        <v>4852.32</v>
      </c>
      <c r="AH1043" s="2"/>
      <c r="AQ1043" s="2"/>
      <c r="AS1043" s="2"/>
      <c r="AT1043" s="2"/>
    </row>
    <row r="1044" spans="1:46" ht="12.75">
      <c r="A1044" s="3">
        <v>2016</v>
      </c>
      <c r="B1044" s="3">
        <v>7948</v>
      </c>
      <c r="C1044" s="1" t="s">
        <v>1180</v>
      </c>
      <c r="D1044" s="2">
        <v>42528</v>
      </c>
      <c r="E1044" s="1" t="s">
        <v>1275</v>
      </c>
      <c r="F1044" s="2">
        <v>42541</v>
      </c>
      <c r="G1044" s="77">
        <v>70.83</v>
      </c>
      <c r="H1044" s="77">
        <v>70.83</v>
      </c>
      <c r="I1044" s="77">
        <v>0</v>
      </c>
      <c r="J1044" s="2">
        <v>42619</v>
      </c>
      <c r="K1044" s="78">
        <v>30</v>
      </c>
      <c r="L1044" s="2">
        <v>42370</v>
      </c>
      <c r="M1044" s="2">
        <v>42735</v>
      </c>
      <c r="N1044" s="77">
        <v>0</v>
      </c>
      <c r="P1044" s="77">
        <v>0</v>
      </c>
      <c r="Q1044" s="78">
        <f t="shared" si="128"/>
        <v>78</v>
      </c>
      <c r="R1044" s="3" t="str">
        <f t="shared" si="129"/>
        <v>S</v>
      </c>
      <c r="S1044" s="77">
        <f t="shared" si="130"/>
        <v>0</v>
      </c>
      <c r="T1044" s="78">
        <f t="shared" si="131"/>
        <v>91</v>
      </c>
      <c r="U1044" s="77">
        <f t="shared" si="132"/>
        <v>5524.74</v>
      </c>
      <c r="V1044" s="77">
        <f t="shared" si="133"/>
        <v>6445.53</v>
      </c>
      <c r="W1044" s="78">
        <f t="shared" si="134"/>
        <v>48</v>
      </c>
      <c r="X1044" s="77">
        <f t="shared" si="135"/>
        <v>3399.84</v>
      </c>
      <c r="AH1044" s="2"/>
      <c r="AQ1044" s="2"/>
      <c r="AS1044" s="2"/>
      <c r="AT1044" s="2"/>
    </row>
    <row r="1045" spans="1:46" ht="12.75">
      <c r="A1045" s="3">
        <v>2016</v>
      </c>
      <c r="B1045" s="3">
        <v>7954</v>
      </c>
      <c r="C1045" s="1" t="s">
        <v>1180</v>
      </c>
      <c r="D1045" s="2">
        <v>42528</v>
      </c>
      <c r="E1045" s="1" t="s">
        <v>1276</v>
      </c>
      <c r="F1045" s="2">
        <v>42541</v>
      </c>
      <c r="G1045" s="77">
        <v>89.93</v>
      </c>
      <c r="H1045" s="77">
        <v>89.93</v>
      </c>
      <c r="I1045" s="77">
        <v>0</v>
      </c>
      <c r="J1045" s="2">
        <v>42619</v>
      </c>
      <c r="K1045" s="78">
        <v>30</v>
      </c>
      <c r="L1045" s="2">
        <v>42370</v>
      </c>
      <c r="M1045" s="2">
        <v>42735</v>
      </c>
      <c r="N1045" s="77">
        <v>0</v>
      </c>
      <c r="P1045" s="77">
        <v>0</v>
      </c>
      <c r="Q1045" s="78">
        <f t="shared" si="128"/>
        <v>78</v>
      </c>
      <c r="R1045" s="3" t="str">
        <f t="shared" si="129"/>
        <v>S</v>
      </c>
      <c r="S1045" s="77">
        <f t="shared" si="130"/>
        <v>0</v>
      </c>
      <c r="T1045" s="78">
        <f t="shared" si="131"/>
        <v>91</v>
      </c>
      <c r="U1045" s="77">
        <f t="shared" si="132"/>
        <v>7014.54</v>
      </c>
      <c r="V1045" s="77">
        <f t="shared" si="133"/>
        <v>8183.63</v>
      </c>
      <c r="W1045" s="78">
        <f t="shared" si="134"/>
        <v>48</v>
      </c>
      <c r="X1045" s="77">
        <f t="shared" si="135"/>
        <v>4316.64</v>
      </c>
      <c r="AH1045" s="2"/>
      <c r="AQ1045" s="2"/>
      <c r="AS1045" s="2"/>
      <c r="AT1045" s="2"/>
    </row>
    <row r="1046" spans="1:46" ht="12.75">
      <c r="A1046" s="3">
        <v>2016</v>
      </c>
      <c r="B1046" s="3">
        <v>7946</v>
      </c>
      <c r="C1046" s="1" t="s">
        <v>1180</v>
      </c>
      <c r="D1046" s="2">
        <v>42528</v>
      </c>
      <c r="E1046" s="1" t="s">
        <v>1277</v>
      </c>
      <c r="F1046" s="2">
        <v>42541</v>
      </c>
      <c r="G1046" s="77">
        <v>12548.67</v>
      </c>
      <c r="H1046" s="77">
        <v>0</v>
      </c>
      <c r="I1046" s="77">
        <v>0</v>
      </c>
      <c r="J1046" s="2">
        <v>1</v>
      </c>
      <c r="K1046" s="78">
        <v>30</v>
      </c>
      <c r="L1046" s="2">
        <v>42370</v>
      </c>
      <c r="M1046" s="2">
        <v>42735</v>
      </c>
      <c r="N1046" s="77">
        <v>0</v>
      </c>
      <c r="P1046" s="77">
        <v>0</v>
      </c>
      <c r="Q1046" s="78">
        <f t="shared" si="128"/>
        <v>0</v>
      </c>
      <c r="R1046" s="3" t="str">
        <f t="shared" si="129"/>
        <v>N</v>
      </c>
      <c r="S1046" s="77">
        <f t="shared" si="130"/>
        <v>12548.67</v>
      </c>
      <c r="T1046" s="78">
        <f t="shared" si="131"/>
        <v>0</v>
      </c>
      <c r="U1046" s="77">
        <f t="shared" si="132"/>
        <v>0</v>
      </c>
      <c r="V1046" s="77">
        <f t="shared" si="133"/>
        <v>0</v>
      </c>
      <c r="W1046" s="78">
        <f t="shared" si="134"/>
        <v>0</v>
      </c>
      <c r="X1046" s="77">
        <f t="shared" si="135"/>
        <v>0</v>
      </c>
      <c r="AH1046" s="2"/>
      <c r="AQ1046" s="2"/>
      <c r="AS1046" s="2"/>
      <c r="AT1046" s="2"/>
    </row>
    <row r="1047" spans="1:46" ht="12.75">
      <c r="A1047" s="3">
        <v>2016</v>
      </c>
      <c r="B1047" s="3">
        <v>7933</v>
      </c>
      <c r="C1047" s="1" t="s">
        <v>1180</v>
      </c>
      <c r="D1047" s="2">
        <v>42528</v>
      </c>
      <c r="E1047" s="1" t="s">
        <v>1278</v>
      </c>
      <c r="F1047" s="2">
        <v>42541</v>
      </c>
      <c r="G1047" s="77">
        <v>85.42</v>
      </c>
      <c r="H1047" s="77">
        <v>85.42</v>
      </c>
      <c r="I1047" s="77">
        <v>0</v>
      </c>
      <c r="J1047" s="2">
        <v>42619</v>
      </c>
      <c r="K1047" s="78">
        <v>30</v>
      </c>
      <c r="L1047" s="2">
        <v>42370</v>
      </c>
      <c r="M1047" s="2">
        <v>42735</v>
      </c>
      <c r="N1047" s="77">
        <v>0</v>
      </c>
      <c r="P1047" s="77">
        <v>0</v>
      </c>
      <c r="Q1047" s="78">
        <f t="shared" si="128"/>
        <v>78</v>
      </c>
      <c r="R1047" s="3" t="str">
        <f t="shared" si="129"/>
        <v>S</v>
      </c>
      <c r="S1047" s="77">
        <f t="shared" si="130"/>
        <v>0</v>
      </c>
      <c r="T1047" s="78">
        <f t="shared" si="131"/>
        <v>91</v>
      </c>
      <c r="U1047" s="77">
        <f t="shared" si="132"/>
        <v>6662.76</v>
      </c>
      <c r="V1047" s="77">
        <f t="shared" si="133"/>
        <v>7773.22</v>
      </c>
      <c r="W1047" s="78">
        <f t="shared" si="134"/>
        <v>48</v>
      </c>
      <c r="X1047" s="77">
        <f t="shared" si="135"/>
        <v>4100.16</v>
      </c>
      <c r="AH1047" s="2"/>
      <c r="AQ1047" s="2"/>
      <c r="AS1047" s="2"/>
      <c r="AT1047" s="2"/>
    </row>
    <row r="1048" spans="1:46" ht="12.75">
      <c r="A1048" s="3">
        <v>2016</v>
      </c>
      <c r="B1048" s="3">
        <v>7945</v>
      </c>
      <c r="C1048" s="1" t="s">
        <v>1180</v>
      </c>
      <c r="D1048" s="2">
        <v>42528</v>
      </c>
      <c r="E1048" s="1" t="s">
        <v>1279</v>
      </c>
      <c r="F1048" s="2">
        <v>42541</v>
      </c>
      <c r="G1048" s="77">
        <v>68.58</v>
      </c>
      <c r="H1048" s="77">
        <v>68.58</v>
      </c>
      <c r="I1048" s="77">
        <v>0</v>
      </c>
      <c r="J1048" s="2">
        <v>42619</v>
      </c>
      <c r="K1048" s="78">
        <v>30</v>
      </c>
      <c r="L1048" s="2">
        <v>42370</v>
      </c>
      <c r="M1048" s="2">
        <v>42735</v>
      </c>
      <c r="N1048" s="77">
        <v>0</v>
      </c>
      <c r="P1048" s="77">
        <v>0</v>
      </c>
      <c r="Q1048" s="78">
        <f t="shared" si="128"/>
        <v>78</v>
      </c>
      <c r="R1048" s="3" t="str">
        <f t="shared" si="129"/>
        <v>S</v>
      </c>
      <c r="S1048" s="77">
        <f t="shared" si="130"/>
        <v>0</v>
      </c>
      <c r="T1048" s="78">
        <f t="shared" si="131"/>
        <v>91</v>
      </c>
      <c r="U1048" s="77">
        <f t="shared" si="132"/>
        <v>5349.24</v>
      </c>
      <c r="V1048" s="77">
        <f t="shared" si="133"/>
        <v>6240.78</v>
      </c>
      <c r="W1048" s="78">
        <f t="shared" si="134"/>
        <v>48</v>
      </c>
      <c r="X1048" s="77">
        <f t="shared" si="135"/>
        <v>3291.84</v>
      </c>
      <c r="AH1048" s="2"/>
      <c r="AQ1048" s="2"/>
      <c r="AS1048" s="2"/>
      <c r="AT1048" s="2"/>
    </row>
    <row r="1049" spans="1:46" ht="12.75">
      <c r="A1049" s="3">
        <v>2016</v>
      </c>
      <c r="B1049" s="3">
        <v>7958</v>
      </c>
      <c r="C1049" s="1" t="s">
        <v>1180</v>
      </c>
      <c r="D1049" s="2">
        <v>42528</v>
      </c>
      <c r="E1049" s="1" t="s">
        <v>1280</v>
      </c>
      <c r="F1049" s="2">
        <v>42541</v>
      </c>
      <c r="G1049" s="77">
        <v>94.15</v>
      </c>
      <c r="H1049" s="77">
        <v>94.15</v>
      </c>
      <c r="I1049" s="77">
        <v>0</v>
      </c>
      <c r="J1049" s="2">
        <v>42619</v>
      </c>
      <c r="K1049" s="78">
        <v>30</v>
      </c>
      <c r="L1049" s="2">
        <v>42370</v>
      </c>
      <c r="M1049" s="2">
        <v>42735</v>
      </c>
      <c r="N1049" s="77">
        <v>0</v>
      </c>
      <c r="P1049" s="77">
        <v>0</v>
      </c>
      <c r="Q1049" s="78">
        <f t="shared" si="128"/>
        <v>78</v>
      </c>
      <c r="R1049" s="3" t="str">
        <f t="shared" si="129"/>
        <v>S</v>
      </c>
      <c r="S1049" s="77">
        <f t="shared" si="130"/>
        <v>0</v>
      </c>
      <c r="T1049" s="78">
        <f t="shared" si="131"/>
        <v>91</v>
      </c>
      <c r="U1049" s="77">
        <f t="shared" si="132"/>
        <v>7343.7</v>
      </c>
      <c r="V1049" s="77">
        <f t="shared" si="133"/>
        <v>8567.65</v>
      </c>
      <c r="W1049" s="78">
        <f t="shared" si="134"/>
        <v>48</v>
      </c>
      <c r="X1049" s="77">
        <f t="shared" si="135"/>
        <v>4519.2</v>
      </c>
      <c r="AH1049" s="2"/>
      <c r="AQ1049" s="2"/>
      <c r="AS1049" s="2"/>
      <c r="AT1049" s="2"/>
    </row>
    <row r="1050" spans="1:46" ht="12.75">
      <c r="A1050" s="3">
        <v>2016</v>
      </c>
      <c r="B1050" s="3">
        <v>7953</v>
      </c>
      <c r="C1050" s="1" t="s">
        <v>1180</v>
      </c>
      <c r="D1050" s="2">
        <v>42528</v>
      </c>
      <c r="E1050" s="1" t="s">
        <v>1281</v>
      </c>
      <c r="F1050" s="2">
        <v>42541</v>
      </c>
      <c r="G1050" s="77">
        <v>60.76</v>
      </c>
      <c r="H1050" s="77">
        <v>60.76</v>
      </c>
      <c r="I1050" s="77">
        <v>0</v>
      </c>
      <c r="J1050" s="2">
        <v>42619</v>
      </c>
      <c r="K1050" s="78">
        <v>30</v>
      </c>
      <c r="L1050" s="2">
        <v>42370</v>
      </c>
      <c r="M1050" s="2">
        <v>42735</v>
      </c>
      <c r="N1050" s="77">
        <v>0</v>
      </c>
      <c r="P1050" s="77">
        <v>0</v>
      </c>
      <c r="Q1050" s="78">
        <f t="shared" si="128"/>
        <v>78</v>
      </c>
      <c r="R1050" s="3" t="str">
        <f t="shared" si="129"/>
        <v>S</v>
      </c>
      <c r="S1050" s="77">
        <f t="shared" si="130"/>
        <v>0</v>
      </c>
      <c r="T1050" s="78">
        <f t="shared" si="131"/>
        <v>91</v>
      </c>
      <c r="U1050" s="77">
        <f t="shared" si="132"/>
        <v>4739.28</v>
      </c>
      <c r="V1050" s="77">
        <f t="shared" si="133"/>
        <v>5529.16</v>
      </c>
      <c r="W1050" s="78">
        <f t="shared" si="134"/>
        <v>48</v>
      </c>
      <c r="X1050" s="77">
        <f t="shared" si="135"/>
        <v>2916.48</v>
      </c>
      <c r="AH1050" s="2"/>
      <c r="AQ1050" s="2"/>
      <c r="AS1050" s="2"/>
      <c r="AT1050" s="2"/>
    </row>
    <row r="1051" spans="1:46" ht="12.75">
      <c r="A1051" s="3">
        <v>2016</v>
      </c>
      <c r="B1051" s="3">
        <v>7944</v>
      </c>
      <c r="C1051" s="1" t="s">
        <v>1180</v>
      </c>
      <c r="D1051" s="2">
        <v>42528</v>
      </c>
      <c r="E1051" s="1" t="s">
        <v>1282</v>
      </c>
      <c r="F1051" s="2">
        <v>42541</v>
      </c>
      <c r="G1051" s="77">
        <v>126.38</v>
      </c>
      <c r="H1051" s="77">
        <v>126.38</v>
      </c>
      <c r="I1051" s="77">
        <v>0</v>
      </c>
      <c r="J1051" s="2">
        <v>42619</v>
      </c>
      <c r="K1051" s="78">
        <v>30</v>
      </c>
      <c r="L1051" s="2">
        <v>42370</v>
      </c>
      <c r="M1051" s="2">
        <v>42735</v>
      </c>
      <c r="N1051" s="77">
        <v>0</v>
      </c>
      <c r="P1051" s="77">
        <v>0</v>
      </c>
      <c r="Q1051" s="78">
        <f t="shared" si="128"/>
        <v>78</v>
      </c>
      <c r="R1051" s="3" t="str">
        <f t="shared" si="129"/>
        <v>S</v>
      </c>
      <c r="S1051" s="77">
        <f t="shared" si="130"/>
        <v>0</v>
      </c>
      <c r="T1051" s="78">
        <f t="shared" si="131"/>
        <v>91</v>
      </c>
      <c r="U1051" s="77">
        <f t="shared" si="132"/>
        <v>9857.64</v>
      </c>
      <c r="V1051" s="77">
        <f t="shared" si="133"/>
        <v>11500.58</v>
      </c>
      <c r="W1051" s="78">
        <f t="shared" si="134"/>
        <v>48</v>
      </c>
      <c r="X1051" s="77">
        <f t="shared" si="135"/>
        <v>6066.24</v>
      </c>
      <c r="AH1051" s="2"/>
      <c r="AQ1051" s="2"/>
      <c r="AS1051" s="2"/>
      <c r="AT1051" s="2"/>
    </row>
    <row r="1052" spans="1:46" ht="12.75">
      <c r="A1052" s="3">
        <v>2016</v>
      </c>
      <c r="B1052" s="3">
        <v>7941</v>
      </c>
      <c r="C1052" s="1" t="s">
        <v>1180</v>
      </c>
      <c r="D1052" s="2">
        <v>42528</v>
      </c>
      <c r="E1052" s="1" t="s">
        <v>1283</v>
      </c>
      <c r="F1052" s="2">
        <v>42541</v>
      </c>
      <c r="G1052" s="77">
        <v>48.89</v>
      </c>
      <c r="H1052" s="77">
        <v>48.89</v>
      </c>
      <c r="I1052" s="77">
        <v>0</v>
      </c>
      <c r="J1052" s="2">
        <v>42619</v>
      </c>
      <c r="K1052" s="78">
        <v>30</v>
      </c>
      <c r="L1052" s="2">
        <v>42370</v>
      </c>
      <c r="M1052" s="2">
        <v>42735</v>
      </c>
      <c r="N1052" s="77">
        <v>0</v>
      </c>
      <c r="P1052" s="77">
        <v>0</v>
      </c>
      <c r="Q1052" s="78">
        <f t="shared" si="128"/>
        <v>78</v>
      </c>
      <c r="R1052" s="3" t="str">
        <f t="shared" si="129"/>
        <v>S</v>
      </c>
      <c r="S1052" s="77">
        <f t="shared" si="130"/>
        <v>0</v>
      </c>
      <c r="T1052" s="78">
        <f t="shared" si="131"/>
        <v>91</v>
      </c>
      <c r="U1052" s="77">
        <f t="shared" si="132"/>
        <v>3813.42</v>
      </c>
      <c r="V1052" s="77">
        <f t="shared" si="133"/>
        <v>4448.99</v>
      </c>
      <c r="W1052" s="78">
        <f t="shared" si="134"/>
        <v>48</v>
      </c>
      <c r="X1052" s="77">
        <f t="shared" si="135"/>
        <v>2346.72</v>
      </c>
      <c r="AH1052" s="2"/>
      <c r="AQ1052" s="2"/>
      <c r="AS1052" s="2"/>
      <c r="AT1052" s="2"/>
    </row>
    <row r="1053" spans="1:46" ht="12.75">
      <c r="A1053" s="3">
        <v>2016</v>
      </c>
      <c r="B1053" s="3">
        <v>7932</v>
      </c>
      <c r="C1053" s="1" t="s">
        <v>1180</v>
      </c>
      <c r="D1053" s="2">
        <v>42528</v>
      </c>
      <c r="E1053" s="1" t="s">
        <v>1284</v>
      </c>
      <c r="F1053" s="2">
        <v>42541</v>
      </c>
      <c r="G1053" s="77">
        <v>287.29</v>
      </c>
      <c r="H1053" s="77">
        <v>287.29</v>
      </c>
      <c r="I1053" s="77">
        <v>0</v>
      </c>
      <c r="J1053" s="2">
        <v>42619</v>
      </c>
      <c r="K1053" s="78">
        <v>30</v>
      </c>
      <c r="L1053" s="2">
        <v>42370</v>
      </c>
      <c r="M1053" s="2">
        <v>42735</v>
      </c>
      <c r="N1053" s="77">
        <v>0</v>
      </c>
      <c r="P1053" s="77">
        <v>0</v>
      </c>
      <c r="Q1053" s="78">
        <f t="shared" si="128"/>
        <v>78</v>
      </c>
      <c r="R1053" s="3" t="str">
        <f t="shared" si="129"/>
        <v>S</v>
      </c>
      <c r="S1053" s="77">
        <f t="shared" si="130"/>
        <v>0</v>
      </c>
      <c r="T1053" s="78">
        <f t="shared" si="131"/>
        <v>91</v>
      </c>
      <c r="U1053" s="77">
        <f t="shared" si="132"/>
        <v>22408.62</v>
      </c>
      <c r="V1053" s="77">
        <f t="shared" si="133"/>
        <v>26143.39</v>
      </c>
      <c r="W1053" s="78">
        <f t="shared" si="134"/>
        <v>48</v>
      </c>
      <c r="X1053" s="77">
        <f t="shared" si="135"/>
        <v>13789.92</v>
      </c>
      <c r="AH1053" s="2"/>
      <c r="AQ1053" s="2"/>
      <c r="AS1053" s="2"/>
      <c r="AT1053" s="2"/>
    </row>
    <row r="1054" spans="1:46" ht="12.75">
      <c r="A1054" s="3">
        <v>2016</v>
      </c>
      <c r="B1054" s="3">
        <v>7940</v>
      </c>
      <c r="C1054" s="1" t="s">
        <v>1180</v>
      </c>
      <c r="D1054" s="2">
        <v>42528</v>
      </c>
      <c r="E1054" s="1" t="s">
        <v>1285</v>
      </c>
      <c r="F1054" s="2">
        <v>42541</v>
      </c>
      <c r="G1054" s="77">
        <v>170.56</v>
      </c>
      <c r="H1054" s="77">
        <v>170.56</v>
      </c>
      <c r="I1054" s="77">
        <v>0</v>
      </c>
      <c r="J1054" s="2">
        <v>42619</v>
      </c>
      <c r="K1054" s="78">
        <v>30</v>
      </c>
      <c r="L1054" s="2">
        <v>42370</v>
      </c>
      <c r="M1054" s="2">
        <v>42735</v>
      </c>
      <c r="N1054" s="77">
        <v>0</v>
      </c>
      <c r="P1054" s="77">
        <v>0</v>
      </c>
      <c r="Q1054" s="78">
        <f t="shared" si="128"/>
        <v>78</v>
      </c>
      <c r="R1054" s="3" t="str">
        <f t="shared" si="129"/>
        <v>S</v>
      </c>
      <c r="S1054" s="77">
        <f t="shared" si="130"/>
        <v>0</v>
      </c>
      <c r="T1054" s="78">
        <f t="shared" si="131"/>
        <v>91</v>
      </c>
      <c r="U1054" s="77">
        <f t="shared" si="132"/>
        <v>13303.68</v>
      </c>
      <c r="V1054" s="77">
        <f t="shared" si="133"/>
        <v>15520.96</v>
      </c>
      <c r="W1054" s="78">
        <f t="shared" si="134"/>
        <v>48</v>
      </c>
      <c r="X1054" s="77">
        <f t="shared" si="135"/>
        <v>8186.88</v>
      </c>
      <c r="AH1054" s="2"/>
      <c r="AQ1054" s="2"/>
      <c r="AS1054" s="2"/>
      <c r="AT1054" s="2"/>
    </row>
    <row r="1055" spans="1:46" ht="12.75">
      <c r="A1055" s="3">
        <v>2016</v>
      </c>
      <c r="B1055" s="3">
        <v>7939</v>
      </c>
      <c r="C1055" s="1" t="s">
        <v>1180</v>
      </c>
      <c r="D1055" s="2">
        <v>42528</v>
      </c>
      <c r="E1055" s="1" t="s">
        <v>1286</v>
      </c>
      <c r="F1055" s="2">
        <v>42541</v>
      </c>
      <c r="G1055" s="77">
        <v>60.76</v>
      </c>
      <c r="H1055" s="77">
        <v>60.76</v>
      </c>
      <c r="I1055" s="77">
        <v>0</v>
      </c>
      <c r="J1055" s="2">
        <v>42619</v>
      </c>
      <c r="K1055" s="78">
        <v>30</v>
      </c>
      <c r="L1055" s="2">
        <v>42370</v>
      </c>
      <c r="M1055" s="2">
        <v>42735</v>
      </c>
      <c r="N1055" s="77">
        <v>0</v>
      </c>
      <c r="P1055" s="77">
        <v>0</v>
      </c>
      <c r="Q1055" s="78">
        <f t="shared" si="128"/>
        <v>78</v>
      </c>
      <c r="R1055" s="3" t="str">
        <f t="shared" si="129"/>
        <v>S</v>
      </c>
      <c r="S1055" s="77">
        <f t="shared" si="130"/>
        <v>0</v>
      </c>
      <c r="T1055" s="78">
        <f t="shared" si="131"/>
        <v>91</v>
      </c>
      <c r="U1055" s="77">
        <f t="shared" si="132"/>
        <v>4739.28</v>
      </c>
      <c r="V1055" s="77">
        <f t="shared" si="133"/>
        <v>5529.16</v>
      </c>
      <c r="W1055" s="78">
        <f t="shared" si="134"/>
        <v>48</v>
      </c>
      <c r="X1055" s="77">
        <f t="shared" si="135"/>
        <v>2916.48</v>
      </c>
      <c r="AH1055" s="2"/>
      <c r="AQ1055" s="2"/>
      <c r="AS1055" s="2"/>
      <c r="AT1055" s="2"/>
    </row>
    <row r="1056" spans="1:46" ht="12.75">
      <c r="A1056" s="3">
        <v>2016</v>
      </c>
      <c r="B1056" s="3">
        <v>7957</v>
      </c>
      <c r="C1056" s="1" t="s">
        <v>1180</v>
      </c>
      <c r="D1056" s="2">
        <v>42528</v>
      </c>
      <c r="E1056" s="1" t="s">
        <v>1287</v>
      </c>
      <c r="F1056" s="2">
        <v>42541</v>
      </c>
      <c r="G1056" s="77">
        <v>48.89</v>
      </c>
      <c r="H1056" s="77">
        <v>48.89</v>
      </c>
      <c r="I1056" s="77">
        <v>0</v>
      </c>
      <c r="J1056" s="2">
        <v>42619</v>
      </c>
      <c r="K1056" s="78">
        <v>30</v>
      </c>
      <c r="L1056" s="2">
        <v>42370</v>
      </c>
      <c r="M1056" s="2">
        <v>42735</v>
      </c>
      <c r="N1056" s="77">
        <v>0</v>
      </c>
      <c r="P1056" s="77">
        <v>0</v>
      </c>
      <c r="Q1056" s="78">
        <f t="shared" si="128"/>
        <v>78</v>
      </c>
      <c r="R1056" s="3" t="str">
        <f t="shared" si="129"/>
        <v>S</v>
      </c>
      <c r="S1056" s="77">
        <f t="shared" si="130"/>
        <v>0</v>
      </c>
      <c r="T1056" s="78">
        <f t="shared" si="131"/>
        <v>91</v>
      </c>
      <c r="U1056" s="77">
        <f t="shared" si="132"/>
        <v>3813.42</v>
      </c>
      <c r="V1056" s="77">
        <f t="shared" si="133"/>
        <v>4448.99</v>
      </c>
      <c r="W1056" s="78">
        <f t="shared" si="134"/>
        <v>48</v>
      </c>
      <c r="X1056" s="77">
        <f t="shared" si="135"/>
        <v>2346.72</v>
      </c>
      <c r="AH1056" s="2"/>
      <c r="AQ1056" s="2"/>
      <c r="AS1056" s="2"/>
      <c r="AT1056" s="2"/>
    </row>
    <row r="1057" spans="1:46" ht="12.75">
      <c r="A1057" s="3">
        <v>2016</v>
      </c>
      <c r="B1057" s="3">
        <v>7956</v>
      </c>
      <c r="C1057" s="1" t="s">
        <v>1180</v>
      </c>
      <c r="D1057" s="2">
        <v>42528</v>
      </c>
      <c r="E1057" s="1" t="s">
        <v>1288</v>
      </c>
      <c r="F1057" s="2">
        <v>42541</v>
      </c>
      <c r="G1057" s="77">
        <v>98.61</v>
      </c>
      <c r="H1057" s="77">
        <v>98.61</v>
      </c>
      <c r="I1057" s="77">
        <v>0</v>
      </c>
      <c r="J1057" s="2">
        <v>42619</v>
      </c>
      <c r="K1057" s="78">
        <v>30</v>
      </c>
      <c r="L1057" s="2">
        <v>42370</v>
      </c>
      <c r="M1057" s="2">
        <v>42735</v>
      </c>
      <c r="N1057" s="77">
        <v>0</v>
      </c>
      <c r="P1057" s="77">
        <v>0</v>
      </c>
      <c r="Q1057" s="78">
        <f t="shared" si="128"/>
        <v>78</v>
      </c>
      <c r="R1057" s="3" t="str">
        <f t="shared" si="129"/>
        <v>S</v>
      </c>
      <c r="S1057" s="77">
        <f t="shared" si="130"/>
        <v>0</v>
      </c>
      <c r="T1057" s="78">
        <f t="shared" si="131"/>
        <v>91</v>
      </c>
      <c r="U1057" s="77">
        <f t="shared" si="132"/>
        <v>7691.58</v>
      </c>
      <c r="V1057" s="77">
        <f t="shared" si="133"/>
        <v>8973.51</v>
      </c>
      <c r="W1057" s="78">
        <f t="shared" si="134"/>
        <v>48</v>
      </c>
      <c r="X1057" s="77">
        <f t="shared" si="135"/>
        <v>4733.28</v>
      </c>
      <c r="AH1057" s="2"/>
      <c r="AQ1057" s="2"/>
      <c r="AS1057" s="2"/>
      <c r="AT1057" s="2"/>
    </row>
    <row r="1058" spans="1:46" ht="12.75">
      <c r="A1058" s="3">
        <v>2016</v>
      </c>
      <c r="B1058" s="3">
        <v>10859</v>
      </c>
      <c r="C1058" s="1" t="s">
        <v>1180</v>
      </c>
      <c r="D1058" s="2">
        <v>42587</v>
      </c>
      <c r="E1058" s="1" t="s">
        <v>1289</v>
      </c>
      <c r="F1058" s="2">
        <v>42600</v>
      </c>
      <c r="G1058" s="77">
        <v>92.06</v>
      </c>
      <c r="H1058" s="77">
        <v>0</v>
      </c>
      <c r="I1058" s="77">
        <v>0</v>
      </c>
      <c r="J1058" s="2">
        <v>1</v>
      </c>
      <c r="K1058" s="78">
        <v>30</v>
      </c>
      <c r="L1058" s="2">
        <v>42370</v>
      </c>
      <c r="M1058" s="2">
        <v>42735</v>
      </c>
      <c r="N1058" s="77">
        <v>0</v>
      </c>
      <c r="P1058" s="77">
        <v>0</v>
      </c>
      <c r="Q1058" s="78">
        <f t="shared" si="128"/>
        <v>0</v>
      </c>
      <c r="R1058" s="3" t="str">
        <f t="shared" si="129"/>
        <v>N</v>
      </c>
      <c r="S1058" s="77">
        <f t="shared" si="130"/>
        <v>92.06</v>
      </c>
      <c r="T1058" s="78">
        <f t="shared" si="131"/>
        <v>0</v>
      </c>
      <c r="U1058" s="77">
        <f t="shared" si="132"/>
        <v>0</v>
      </c>
      <c r="V1058" s="77">
        <f t="shared" si="133"/>
        <v>0</v>
      </c>
      <c r="W1058" s="78">
        <f t="shared" si="134"/>
        <v>0</v>
      </c>
      <c r="X1058" s="77">
        <f t="shared" si="135"/>
        <v>0</v>
      </c>
      <c r="AH1058" s="2"/>
      <c r="AQ1058" s="2"/>
      <c r="AS1058" s="2"/>
      <c r="AT1058" s="2"/>
    </row>
    <row r="1059" spans="1:46" ht="12.75">
      <c r="A1059" s="3">
        <v>2016</v>
      </c>
      <c r="B1059" s="3">
        <v>10877</v>
      </c>
      <c r="C1059" s="1" t="s">
        <v>1180</v>
      </c>
      <c r="D1059" s="2">
        <v>42587</v>
      </c>
      <c r="E1059" s="1" t="s">
        <v>1290</v>
      </c>
      <c r="F1059" s="2">
        <v>42600</v>
      </c>
      <c r="G1059" s="77">
        <v>64.38</v>
      </c>
      <c r="H1059" s="77">
        <v>0</v>
      </c>
      <c r="I1059" s="77">
        <v>0</v>
      </c>
      <c r="J1059" s="2">
        <v>1</v>
      </c>
      <c r="K1059" s="78">
        <v>30</v>
      </c>
      <c r="L1059" s="2">
        <v>42370</v>
      </c>
      <c r="M1059" s="2">
        <v>42735</v>
      </c>
      <c r="N1059" s="77">
        <v>0</v>
      </c>
      <c r="P1059" s="77">
        <v>0</v>
      </c>
      <c r="Q1059" s="78">
        <f t="shared" si="128"/>
        <v>0</v>
      </c>
      <c r="R1059" s="3" t="str">
        <f t="shared" si="129"/>
        <v>N</v>
      </c>
      <c r="S1059" s="77">
        <f t="shared" si="130"/>
        <v>64.38</v>
      </c>
      <c r="T1059" s="78">
        <f t="shared" si="131"/>
        <v>0</v>
      </c>
      <c r="U1059" s="77">
        <f t="shared" si="132"/>
        <v>0</v>
      </c>
      <c r="V1059" s="77">
        <f t="shared" si="133"/>
        <v>0</v>
      </c>
      <c r="W1059" s="78">
        <f t="shared" si="134"/>
        <v>0</v>
      </c>
      <c r="X1059" s="77">
        <f t="shared" si="135"/>
        <v>0</v>
      </c>
      <c r="AH1059" s="2"/>
      <c r="AQ1059" s="2"/>
      <c r="AS1059" s="2"/>
      <c r="AT1059" s="2"/>
    </row>
    <row r="1060" spans="1:46" ht="12.75">
      <c r="A1060" s="3">
        <v>2016</v>
      </c>
      <c r="B1060" s="3">
        <v>10882</v>
      </c>
      <c r="C1060" s="1" t="s">
        <v>1180</v>
      </c>
      <c r="D1060" s="2">
        <v>42587</v>
      </c>
      <c r="E1060" s="1" t="s">
        <v>1291</v>
      </c>
      <c r="F1060" s="2">
        <v>42600</v>
      </c>
      <c r="G1060" s="77">
        <v>12731.84</v>
      </c>
      <c r="H1060" s="77">
        <v>255.49</v>
      </c>
      <c r="I1060" s="77">
        <v>0</v>
      </c>
      <c r="J1060" s="2">
        <v>42650</v>
      </c>
      <c r="K1060" s="78">
        <v>30</v>
      </c>
      <c r="L1060" s="2">
        <v>42370</v>
      </c>
      <c r="M1060" s="2">
        <v>42735</v>
      </c>
      <c r="N1060" s="77">
        <v>0</v>
      </c>
      <c r="P1060" s="77">
        <v>0</v>
      </c>
      <c r="Q1060" s="78">
        <f t="shared" si="128"/>
        <v>0</v>
      </c>
      <c r="R1060" s="3" t="str">
        <f t="shared" si="129"/>
        <v>N</v>
      </c>
      <c r="S1060" s="77">
        <f t="shared" si="130"/>
        <v>12476.35</v>
      </c>
      <c r="T1060" s="78">
        <f t="shared" si="131"/>
        <v>0</v>
      </c>
      <c r="U1060" s="77">
        <f t="shared" si="132"/>
        <v>0</v>
      </c>
      <c r="V1060" s="77">
        <f t="shared" si="133"/>
        <v>0</v>
      </c>
      <c r="W1060" s="78">
        <f t="shared" si="134"/>
        <v>0</v>
      </c>
      <c r="X1060" s="77">
        <f t="shared" si="135"/>
        <v>0</v>
      </c>
      <c r="AH1060" s="2"/>
      <c r="AQ1060" s="2"/>
      <c r="AS1060" s="2"/>
      <c r="AT1060" s="2"/>
    </row>
    <row r="1061" spans="1:46" ht="12.75">
      <c r="A1061" s="3">
        <v>2016</v>
      </c>
      <c r="B1061" s="3">
        <v>10872</v>
      </c>
      <c r="C1061" s="1" t="s">
        <v>1180</v>
      </c>
      <c r="D1061" s="2">
        <v>42587</v>
      </c>
      <c r="E1061" s="1" t="s">
        <v>1292</v>
      </c>
      <c r="F1061" s="2">
        <v>42600</v>
      </c>
      <c r="G1061" s="77">
        <v>69.54</v>
      </c>
      <c r="H1061" s="77">
        <v>0</v>
      </c>
      <c r="I1061" s="77">
        <v>0</v>
      </c>
      <c r="J1061" s="2">
        <v>1</v>
      </c>
      <c r="K1061" s="78">
        <v>30</v>
      </c>
      <c r="L1061" s="2">
        <v>42370</v>
      </c>
      <c r="M1061" s="2">
        <v>42735</v>
      </c>
      <c r="N1061" s="77">
        <v>0</v>
      </c>
      <c r="P1061" s="77">
        <v>0</v>
      </c>
      <c r="Q1061" s="78">
        <f t="shared" si="128"/>
        <v>0</v>
      </c>
      <c r="R1061" s="3" t="str">
        <f t="shared" si="129"/>
        <v>N</v>
      </c>
      <c r="S1061" s="77">
        <f t="shared" si="130"/>
        <v>69.54</v>
      </c>
      <c r="T1061" s="78">
        <f t="shared" si="131"/>
        <v>0</v>
      </c>
      <c r="U1061" s="77">
        <f t="shared" si="132"/>
        <v>0</v>
      </c>
      <c r="V1061" s="77">
        <f t="shared" si="133"/>
        <v>0</v>
      </c>
      <c r="W1061" s="78">
        <f t="shared" si="134"/>
        <v>0</v>
      </c>
      <c r="X1061" s="77">
        <f t="shared" si="135"/>
        <v>0</v>
      </c>
      <c r="AH1061" s="2"/>
      <c r="AQ1061" s="2"/>
      <c r="AS1061" s="2"/>
      <c r="AT1061" s="2"/>
    </row>
    <row r="1062" spans="1:46" ht="12.75">
      <c r="A1062" s="3">
        <v>2016</v>
      </c>
      <c r="B1062" s="3">
        <v>10885</v>
      </c>
      <c r="C1062" s="1" t="s">
        <v>1180</v>
      </c>
      <c r="D1062" s="2">
        <v>42587</v>
      </c>
      <c r="E1062" s="1" t="s">
        <v>1293</v>
      </c>
      <c r="F1062" s="2">
        <v>42600</v>
      </c>
      <c r="G1062" s="77">
        <v>64.17</v>
      </c>
      <c r="H1062" s="77">
        <v>0</v>
      </c>
      <c r="I1062" s="77">
        <v>0</v>
      </c>
      <c r="J1062" s="2">
        <v>1</v>
      </c>
      <c r="K1062" s="78">
        <v>30</v>
      </c>
      <c r="L1062" s="2">
        <v>42370</v>
      </c>
      <c r="M1062" s="2">
        <v>42735</v>
      </c>
      <c r="N1062" s="77">
        <v>0</v>
      </c>
      <c r="P1062" s="77">
        <v>0</v>
      </c>
      <c r="Q1062" s="78">
        <f t="shared" si="128"/>
        <v>0</v>
      </c>
      <c r="R1062" s="3" t="str">
        <f t="shared" si="129"/>
        <v>N</v>
      </c>
      <c r="S1062" s="77">
        <f t="shared" si="130"/>
        <v>64.17</v>
      </c>
      <c r="T1062" s="78">
        <f t="shared" si="131"/>
        <v>0</v>
      </c>
      <c r="U1062" s="77">
        <f t="shared" si="132"/>
        <v>0</v>
      </c>
      <c r="V1062" s="77">
        <f t="shared" si="133"/>
        <v>0</v>
      </c>
      <c r="W1062" s="78">
        <f t="shared" si="134"/>
        <v>0</v>
      </c>
      <c r="X1062" s="77">
        <f t="shared" si="135"/>
        <v>0</v>
      </c>
      <c r="AH1062" s="2"/>
      <c r="AQ1062" s="2"/>
      <c r="AS1062" s="2"/>
      <c r="AT1062" s="2"/>
    </row>
    <row r="1063" spans="1:46" ht="12.75">
      <c r="A1063" s="3">
        <v>2016</v>
      </c>
      <c r="B1063" s="3">
        <v>10828</v>
      </c>
      <c r="C1063" s="1" t="s">
        <v>1180</v>
      </c>
      <c r="D1063" s="2">
        <v>42587</v>
      </c>
      <c r="E1063" s="1" t="s">
        <v>1294</v>
      </c>
      <c r="F1063" s="2">
        <v>42600</v>
      </c>
      <c r="G1063" s="77">
        <v>0.59</v>
      </c>
      <c r="H1063" s="77">
        <v>0.59</v>
      </c>
      <c r="I1063" s="77">
        <v>0</v>
      </c>
      <c r="J1063" s="2">
        <v>42646</v>
      </c>
      <c r="K1063" s="78">
        <v>30</v>
      </c>
      <c r="L1063" s="2">
        <v>42370</v>
      </c>
      <c r="M1063" s="2">
        <v>42735</v>
      </c>
      <c r="N1063" s="77">
        <v>0</v>
      </c>
      <c r="P1063" s="77">
        <v>0</v>
      </c>
      <c r="Q1063" s="78">
        <f t="shared" si="128"/>
        <v>46</v>
      </c>
      <c r="R1063" s="3" t="str">
        <f t="shared" si="129"/>
        <v>S</v>
      </c>
      <c r="S1063" s="77">
        <f t="shared" si="130"/>
        <v>0</v>
      </c>
      <c r="T1063" s="78">
        <f t="shared" si="131"/>
        <v>59</v>
      </c>
      <c r="U1063" s="77">
        <f t="shared" si="132"/>
        <v>27.14</v>
      </c>
      <c r="V1063" s="77">
        <f t="shared" si="133"/>
        <v>34.81</v>
      </c>
      <c r="W1063" s="78">
        <f t="shared" si="134"/>
        <v>16</v>
      </c>
      <c r="X1063" s="77">
        <f t="shared" si="135"/>
        <v>9.44</v>
      </c>
      <c r="AH1063" s="2"/>
      <c r="AQ1063" s="2"/>
      <c r="AS1063" s="2"/>
      <c r="AT1063" s="2"/>
    </row>
    <row r="1064" spans="1:46" ht="12.75">
      <c r="A1064" s="3">
        <v>2016</v>
      </c>
      <c r="B1064" s="3">
        <v>10876</v>
      </c>
      <c r="C1064" s="1" t="s">
        <v>1180</v>
      </c>
      <c r="D1064" s="2">
        <v>42587</v>
      </c>
      <c r="E1064" s="1" t="s">
        <v>1295</v>
      </c>
      <c r="F1064" s="2">
        <v>42600</v>
      </c>
      <c r="G1064" s="77">
        <v>86.04</v>
      </c>
      <c r="H1064" s="77">
        <v>0</v>
      </c>
      <c r="I1064" s="77">
        <v>0</v>
      </c>
      <c r="J1064" s="2">
        <v>1</v>
      </c>
      <c r="K1064" s="78">
        <v>30</v>
      </c>
      <c r="L1064" s="2">
        <v>42370</v>
      </c>
      <c r="M1064" s="2">
        <v>42735</v>
      </c>
      <c r="N1064" s="77">
        <v>0</v>
      </c>
      <c r="P1064" s="77">
        <v>0</v>
      </c>
      <c r="Q1064" s="78">
        <f t="shared" si="128"/>
        <v>0</v>
      </c>
      <c r="R1064" s="3" t="str">
        <f t="shared" si="129"/>
        <v>N</v>
      </c>
      <c r="S1064" s="77">
        <f t="shared" si="130"/>
        <v>86.04</v>
      </c>
      <c r="T1064" s="78">
        <f t="shared" si="131"/>
        <v>0</v>
      </c>
      <c r="U1064" s="77">
        <f t="shared" si="132"/>
        <v>0</v>
      </c>
      <c r="V1064" s="77">
        <f t="shared" si="133"/>
        <v>0</v>
      </c>
      <c r="W1064" s="78">
        <f t="shared" si="134"/>
        <v>0</v>
      </c>
      <c r="X1064" s="77">
        <f t="shared" si="135"/>
        <v>0</v>
      </c>
      <c r="AH1064" s="2"/>
      <c r="AQ1064" s="2"/>
      <c r="AS1064" s="2"/>
      <c r="AT1064" s="2"/>
    </row>
    <row r="1065" spans="1:46" ht="12.75">
      <c r="A1065" s="3">
        <v>2016</v>
      </c>
      <c r="B1065" s="3">
        <v>10830</v>
      </c>
      <c r="C1065" s="1" t="s">
        <v>1180</v>
      </c>
      <c r="D1065" s="2">
        <v>42587</v>
      </c>
      <c r="E1065" s="1" t="s">
        <v>1296</v>
      </c>
      <c r="F1065" s="2">
        <v>42600</v>
      </c>
      <c r="G1065" s="77">
        <v>49.39</v>
      </c>
      <c r="H1065" s="77">
        <v>49.39</v>
      </c>
      <c r="I1065" s="77">
        <v>0</v>
      </c>
      <c r="J1065" s="2">
        <v>42646</v>
      </c>
      <c r="K1065" s="78">
        <v>30</v>
      </c>
      <c r="L1065" s="2">
        <v>42370</v>
      </c>
      <c r="M1065" s="2">
        <v>42735</v>
      </c>
      <c r="N1065" s="77">
        <v>0</v>
      </c>
      <c r="P1065" s="77">
        <v>0</v>
      </c>
      <c r="Q1065" s="78">
        <f t="shared" si="128"/>
        <v>46</v>
      </c>
      <c r="R1065" s="3" t="str">
        <f t="shared" si="129"/>
        <v>S</v>
      </c>
      <c r="S1065" s="77">
        <f t="shared" si="130"/>
        <v>0</v>
      </c>
      <c r="T1065" s="78">
        <f t="shared" si="131"/>
        <v>59</v>
      </c>
      <c r="U1065" s="77">
        <f t="shared" si="132"/>
        <v>2271.94</v>
      </c>
      <c r="V1065" s="77">
        <f t="shared" si="133"/>
        <v>2914.01</v>
      </c>
      <c r="W1065" s="78">
        <f t="shared" si="134"/>
        <v>16</v>
      </c>
      <c r="X1065" s="77">
        <f t="shared" si="135"/>
        <v>790.24</v>
      </c>
      <c r="AH1065" s="2"/>
      <c r="AQ1065" s="2"/>
      <c r="AS1065" s="2"/>
      <c r="AT1065" s="2"/>
    </row>
    <row r="1066" spans="1:46" ht="12.75">
      <c r="A1066" s="3">
        <v>2016</v>
      </c>
      <c r="B1066" s="3">
        <v>10873</v>
      </c>
      <c r="C1066" s="1" t="s">
        <v>1180</v>
      </c>
      <c r="D1066" s="2">
        <v>42587</v>
      </c>
      <c r="E1066" s="1" t="s">
        <v>1297</v>
      </c>
      <c r="F1066" s="2">
        <v>42600</v>
      </c>
      <c r="G1066" s="77">
        <v>802.89</v>
      </c>
      <c r="H1066" s="77">
        <v>0</v>
      </c>
      <c r="I1066" s="77">
        <v>0</v>
      </c>
      <c r="J1066" s="2">
        <v>1</v>
      </c>
      <c r="K1066" s="78">
        <v>30</v>
      </c>
      <c r="L1066" s="2">
        <v>42370</v>
      </c>
      <c r="M1066" s="2">
        <v>42735</v>
      </c>
      <c r="N1066" s="77">
        <v>0</v>
      </c>
      <c r="P1066" s="77">
        <v>0</v>
      </c>
      <c r="Q1066" s="78">
        <f t="shared" si="128"/>
        <v>0</v>
      </c>
      <c r="R1066" s="3" t="str">
        <f t="shared" si="129"/>
        <v>N</v>
      </c>
      <c r="S1066" s="77">
        <f t="shared" si="130"/>
        <v>802.89</v>
      </c>
      <c r="T1066" s="78">
        <f t="shared" si="131"/>
        <v>0</v>
      </c>
      <c r="U1066" s="77">
        <f t="shared" si="132"/>
        <v>0</v>
      </c>
      <c r="V1066" s="77">
        <f t="shared" si="133"/>
        <v>0</v>
      </c>
      <c r="W1066" s="78">
        <f t="shared" si="134"/>
        <v>0</v>
      </c>
      <c r="X1066" s="77">
        <f t="shared" si="135"/>
        <v>0</v>
      </c>
      <c r="AH1066" s="2"/>
      <c r="AQ1066" s="2"/>
      <c r="AS1066" s="2"/>
      <c r="AT1066" s="2"/>
    </row>
    <row r="1067" spans="1:46" ht="12.75">
      <c r="A1067" s="3">
        <v>2016</v>
      </c>
      <c r="B1067" s="3">
        <v>10870</v>
      </c>
      <c r="C1067" s="1" t="s">
        <v>1180</v>
      </c>
      <c r="D1067" s="2">
        <v>42587</v>
      </c>
      <c r="E1067" s="1" t="s">
        <v>1298</v>
      </c>
      <c r="F1067" s="2">
        <v>42600</v>
      </c>
      <c r="G1067" s="77">
        <v>106.01</v>
      </c>
      <c r="H1067" s="77">
        <v>0</v>
      </c>
      <c r="I1067" s="77">
        <v>0</v>
      </c>
      <c r="J1067" s="2">
        <v>1</v>
      </c>
      <c r="K1067" s="78">
        <v>30</v>
      </c>
      <c r="L1067" s="2">
        <v>42370</v>
      </c>
      <c r="M1067" s="2">
        <v>42735</v>
      </c>
      <c r="N1067" s="77">
        <v>0</v>
      </c>
      <c r="P1067" s="77">
        <v>0</v>
      </c>
      <c r="Q1067" s="78">
        <f t="shared" si="128"/>
        <v>0</v>
      </c>
      <c r="R1067" s="3" t="str">
        <f t="shared" si="129"/>
        <v>N</v>
      </c>
      <c r="S1067" s="77">
        <f t="shared" si="130"/>
        <v>106.01</v>
      </c>
      <c r="T1067" s="78">
        <f t="shared" si="131"/>
        <v>0</v>
      </c>
      <c r="U1067" s="77">
        <f t="shared" si="132"/>
        <v>0</v>
      </c>
      <c r="V1067" s="77">
        <f t="shared" si="133"/>
        <v>0</v>
      </c>
      <c r="W1067" s="78">
        <f t="shared" si="134"/>
        <v>0</v>
      </c>
      <c r="X1067" s="77">
        <f t="shared" si="135"/>
        <v>0</v>
      </c>
      <c r="AH1067" s="2"/>
      <c r="AQ1067" s="2"/>
      <c r="AS1067" s="2"/>
      <c r="AT1067" s="2"/>
    </row>
    <row r="1068" spans="1:46" ht="12.75">
      <c r="A1068" s="3">
        <v>2016</v>
      </c>
      <c r="B1068" s="3">
        <v>10827</v>
      </c>
      <c r="C1068" s="1" t="s">
        <v>1180</v>
      </c>
      <c r="D1068" s="2">
        <v>42587</v>
      </c>
      <c r="E1068" s="1" t="s">
        <v>1299</v>
      </c>
      <c r="F1068" s="2">
        <v>42600</v>
      </c>
      <c r="G1068" s="77">
        <v>74.5</v>
      </c>
      <c r="H1068" s="77">
        <v>0</v>
      </c>
      <c r="I1068" s="77">
        <v>0</v>
      </c>
      <c r="J1068" s="2">
        <v>1</v>
      </c>
      <c r="K1068" s="78">
        <v>30</v>
      </c>
      <c r="L1068" s="2">
        <v>42370</v>
      </c>
      <c r="M1068" s="2">
        <v>42735</v>
      </c>
      <c r="N1068" s="77">
        <v>0</v>
      </c>
      <c r="P1068" s="77">
        <v>0</v>
      </c>
      <c r="Q1068" s="78">
        <f t="shared" si="128"/>
        <v>0</v>
      </c>
      <c r="R1068" s="3" t="str">
        <f t="shared" si="129"/>
        <v>N</v>
      </c>
      <c r="S1068" s="77">
        <f t="shared" si="130"/>
        <v>74.5</v>
      </c>
      <c r="T1068" s="78">
        <f t="shared" si="131"/>
        <v>0</v>
      </c>
      <c r="U1068" s="77">
        <f t="shared" si="132"/>
        <v>0</v>
      </c>
      <c r="V1068" s="77">
        <f t="shared" si="133"/>
        <v>0</v>
      </c>
      <c r="W1068" s="78">
        <f t="shared" si="134"/>
        <v>0</v>
      </c>
      <c r="X1068" s="77">
        <f t="shared" si="135"/>
        <v>0</v>
      </c>
      <c r="AH1068" s="2"/>
      <c r="AQ1068" s="2"/>
      <c r="AS1068" s="2"/>
      <c r="AT1068" s="2"/>
    </row>
    <row r="1069" spans="1:46" ht="12.75">
      <c r="A1069" s="3">
        <v>2016</v>
      </c>
      <c r="B1069" s="3">
        <v>10843</v>
      </c>
      <c r="C1069" s="1" t="s">
        <v>1180</v>
      </c>
      <c r="D1069" s="2">
        <v>42587</v>
      </c>
      <c r="E1069" s="1" t="s">
        <v>1300</v>
      </c>
      <c r="F1069" s="2">
        <v>42600</v>
      </c>
      <c r="G1069" s="77">
        <v>49.39</v>
      </c>
      <c r="H1069" s="77">
        <v>49.39</v>
      </c>
      <c r="I1069" s="77">
        <v>0</v>
      </c>
      <c r="J1069" s="2">
        <v>42646</v>
      </c>
      <c r="K1069" s="78">
        <v>30</v>
      </c>
      <c r="L1069" s="2">
        <v>42370</v>
      </c>
      <c r="M1069" s="2">
        <v>42735</v>
      </c>
      <c r="N1069" s="77">
        <v>0</v>
      </c>
      <c r="P1069" s="77">
        <v>0</v>
      </c>
      <c r="Q1069" s="78">
        <f t="shared" si="128"/>
        <v>46</v>
      </c>
      <c r="R1069" s="3" t="str">
        <f t="shared" si="129"/>
        <v>S</v>
      </c>
      <c r="S1069" s="77">
        <f t="shared" si="130"/>
        <v>0</v>
      </c>
      <c r="T1069" s="78">
        <f t="shared" si="131"/>
        <v>59</v>
      </c>
      <c r="U1069" s="77">
        <f t="shared" si="132"/>
        <v>2271.94</v>
      </c>
      <c r="V1069" s="77">
        <f t="shared" si="133"/>
        <v>2914.01</v>
      </c>
      <c r="W1069" s="78">
        <f t="shared" si="134"/>
        <v>16</v>
      </c>
      <c r="X1069" s="77">
        <f t="shared" si="135"/>
        <v>790.24</v>
      </c>
      <c r="AH1069" s="2"/>
      <c r="AQ1069" s="2"/>
      <c r="AS1069" s="2"/>
      <c r="AT1069" s="2"/>
    </row>
    <row r="1070" spans="1:46" ht="12.75">
      <c r="A1070" s="3">
        <v>2016</v>
      </c>
      <c r="B1070" s="3">
        <v>10878</v>
      </c>
      <c r="C1070" s="1" t="s">
        <v>1180</v>
      </c>
      <c r="D1070" s="2">
        <v>42587</v>
      </c>
      <c r="E1070" s="1" t="s">
        <v>1301</v>
      </c>
      <c r="F1070" s="2">
        <v>42600</v>
      </c>
      <c r="G1070" s="77">
        <v>78.61</v>
      </c>
      <c r="H1070" s="77">
        <v>0</v>
      </c>
      <c r="I1070" s="77">
        <v>0</v>
      </c>
      <c r="J1070" s="2">
        <v>1</v>
      </c>
      <c r="K1070" s="78">
        <v>30</v>
      </c>
      <c r="L1070" s="2">
        <v>42370</v>
      </c>
      <c r="M1070" s="2">
        <v>42735</v>
      </c>
      <c r="N1070" s="77">
        <v>0</v>
      </c>
      <c r="P1070" s="77">
        <v>0</v>
      </c>
      <c r="Q1070" s="78">
        <f t="shared" si="128"/>
        <v>0</v>
      </c>
      <c r="R1070" s="3" t="str">
        <f t="shared" si="129"/>
        <v>N</v>
      </c>
      <c r="S1070" s="77">
        <f t="shared" si="130"/>
        <v>78.61</v>
      </c>
      <c r="T1070" s="78">
        <f t="shared" si="131"/>
        <v>0</v>
      </c>
      <c r="U1070" s="77">
        <f t="shared" si="132"/>
        <v>0</v>
      </c>
      <c r="V1070" s="77">
        <f t="shared" si="133"/>
        <v>0</v>
      </c>
      <c r="W1070" s="78">
        <f t="shared" si="134"/>
        <v>0</v>
      </c>
      <c r="X1070" s="77">
        <f t="shared" si="135"/>
        <v>0</v>
      </c>
      <c r="AH1070" s="2"/>
      <c r="AQ1070" s="2"/>
      <c r="AS1070" s="2"/>
      <c r="AT1070" s="2"/>
    </row>
    <row r="1071" spans="1:46" ht="12.75">
      <c r="A1071" s="3">
        <v>2016</v>
      </c>
      <c r="B1071" s="3">
        <v>10849</v>
      </c>
      <c r="C1071" s="1" t="s">
        <v>1180</v>
      </c>
      <c r="D1071" s="2">
        <v>42587</v>
      </c>
      <c r="E1071" s="1" t="s">
        <v>1302</v>
      </c>
      <c r="F1071" s="2">
        <v>42600</v>
      </c>
      <c r="G1071" s="77">
        <v>186.41</v>
      </c>
      <c r="H1071" s="77">
        <v>0</v>
      </c>
      <c r="I1071" s="77">
        <v>0</v>
      </c>
      <c r="J1071" s="2">
        <v>1</v>
      </c>
      <c r="K1071" s="78">
        <v>30</v>
      </c>
      <c r="L1071" s="2">
        <v>42370</v>
      </c>
      <c r="M1071" s="2">
        <v>42735</v>
      </c>
      <c r="N1071" s="77">
        <v>0</v>
      </c>
      <c r="P1071" s="77">
        <v>0</v>
      </c>
      <c r="Q1071" s="78">
        <f t="shared" si="128"/>
        <v>0</v>
      </c>
      <c r="R1071" s="3" t="str">
        <f t="shared" si="129"/>
        <v>N</v>
      </c>
      <c r="S1071" s="77">
        <f t="shared" si="130"/>
        <v>186.41</v>
      </c>
      <c r="T1071" s="78">
        <f t="shared" si="131"/>
        <v>0</v>
      </c>
      <c r="U1071" s="77">
        <f t="shared" si="132"/>
        <v>0</v>
      </c>
      <c r="V1071" s="77">
        <f t="shared" si="133"/>
        <v>0</v>
      </c>
      <c r="W1071" s="78">
        <f t="shared" si="134"/>
        <v>0</v>
      </c>
      <c r="X1071" s="77">
        <f t="shared" si="135"/>
        <v>0</v>
      </c>
      <c r="AH1071" s="2"/>
      <c r="AQ1071" s="2"/>
      <c r="AS1071" s="2"/>
      <c r="AT1071" s="2"/>
    </row>
    <row r="1072" spans="1:46" ht="12.75">
      <c r="A1072" s="3">
        <v>2016</v>
      </c>
      <c r="B1072" s="3">
        <v>10844</v>
      </c>
      <c r="C1072" s="1" t="s">
        <v>1180</v>
      </c>
      <c r="D1072" s="2">
        <v>42587</v>
      </c>
      <c r="E1072" s="1" t="s">
        <v>1303</v>
      </c>
      <c r="F1072" s="2">
        <v>42600</v>
      </c>
      <c r="G1072" s="77">
        <v>129.42</v>
      </c>
      <c r="H1072" s="77">
        <v>0</v>
      </c>
      <c r="I1072" s="77">
        <v>0</v>
      </c>
      <c r="J1072" s="2">
        <v>1</v>
      </c>
      <c r="K1072" s="78">
        <v>30</v>
      </c>
      <c r="L1072" s="2">
        <v>42370</v>
      </c>
      <c r="M1072" s="2">
        <v>42735</v>
      </c>
      <c r="N1072" s="77">
        <v>0</v>
      </c>
      <c r="P1072" s="77">
        <v>0</v>
      </c>
      <c r="Q1072" s="78">
        <f t="shared" si="128"/>
        <v>0</v>
      </c>
      <c r="R1072" s="3" t="str">
        <f t="shared" si="129"/>
        <v>N</v>
      </c>
      <c r="S1072" s="77">
        <f t="shared" si="130"/>
        <v>129.42</v>
      </c>
      <c r="T1072" s="78">
        <f t="shared" si="131"/>
        <v>0</v>
      </c>
      <c r="U1072" s="77">
        <f t="shared" si="132"/>
        <v>0</v>
      </c>
      <c r="V1072" s="77">
        <f t="shared" si="133"/>
        <v>0</v>
      </c>
      <c r="W1072" s="78">
        <f t="shared" si="134"/>
        <v>0</v>
      </c>
      <c r="X1072" s="77">
        <f t="shared" si="135"/>
        <v>0</v>
      </c>
      <c r="AH1072" s="2"/>
      <c r="AQ1072" s="2"/>
      <c r="AS1072" s="2"/>
      <c r="AT1072" s="2"/>
    </row>
    <row r="1073" spans="1:46" ht="12.75">
      <c r="A1073" s="3">
        <v>2016</v>
      </c>
      <c r="B1073" s="3">
        <v>10829</v>
      </c>
      <c r="C1073" s="1" t="s">
        <v>1180</v>
      </c>
      <c r="D1073" s="2">
        <v>42587</v>
      </c>
      <c r="E1073" s="1" t="s">
        <v>1304</v>
      </c>
      <c r="F1073" s="2">
        <v>42600</v>
      </c>
      <c r="G1073" s="77">
        <v>0.59</v>
      </c>
      <c r="H1073" s="77">
        <v>0.59</v>
      </c>
      <c r="I1073" s="77">
        <v>0</v>
      </c>
      <c r="J1073" s="2">
        <v>42646</v>
      </c>
      <c r="K1073" s="78">
        <v>30</v>
      </c>
      <c r="L1073" s="2">
        <v>42370</v>
      </c>
      <c r="M1073" s="2">
        <v>42735</v>
      </c>
      <c r="N1073" s="77">
        <v>0</v>
      </c>
      <c r="P1073" s="77">
        <v>0</v>
      </c>
      <c r="Q1073" s="78">
        <f t="shared" si="128"/>
        <v>46</v>
      </c>
      <c r="R1073" s="3" t="str">
        <f t="shared" si="129"/>
        <v>S</v>
      </c>
      <c r="S1073" s="77">
        <f t="shared" si="130"/>
        <v>0</v>
      </c>
      <c r="T1073" s="78">
        <f t="shared" si="131"/>
        <v>59</v>
      </c>
      <c r="U1073" s="77">
        <f t="shared" si="132"/>
        <v>27.14</v>
      </c>
      <c r="V1073" s="77">
        <f t="shared" si="133"/>
        <v>34.81</v>
      </c>
      <c r="W1073" s="78">
        <f t="shared" si="134"/>
        <v>16</v>
      </c>
      <c r="X1073" s="77">
        <f t="shared" si="135"/>
        <v>9.44</v>
      </c>
      <c r="AH1073" s="2"/>
      <c r="AQ1073" s="2"/>
      <c r="AS1073" s="2"/>
      <c r="AT1073" s="2"/>
    </row>
    <row r="1074" spans="1:46" ht="12.75">
      <c r="A1074" s="3">
        <v>2016</v>
      </c>
      <c r="B1074" s="3">
        <v>10887</v>
      </c>
      <c r="C1074" s="1" t="s">
        <v>1180</v>
      </c>
      <c r="D1074" s="2">
        <v>42587</v>
      </c>
      <c r="E1074" s="1" t="s">
        <v>1305</v>
      </c>
      <c r="F1074" s="2">
        <v>42600</v>
      </c>
      <c r="G1074" s="77">
        <v>179.55</v>
      </c>
      <c r="H1074" s="77">
        <v>0</v>
      </c>
      <c r="I1074" s="77">
        <v>0</v>
      </c>
      <c r="J1074" s="2">
        <v>1</v>
      </c>
      <c r="K1074" s="78">
        <v>30</v>
      </c>
      <c r="L1074" s="2">
        <v>42370</v>
      </c>
      <c r="M1074" s="2">
        <v>42735</v>
      </c>
      <c r="N1074" s="77">
        <v>0</v>
      </c>
      <c r="P1074" s="77">
        <v>0</v>
      </c>
      <c r="Q1074" s="78">
        <f t="shared" si="128"/>
        <v>0</v>
      </c>
      <c r="R1074" s="3" t="str">
        <f t="shared" si="129"/>
        <v>N</v>
      </c>
      <c r="S1074" s="77">
        <f t="shared" si="130"/>
        <v>179.55</v>
      </c>
      <c r="T1074" s="78">
        <f t="shared" si="131"/>
        <v>0</v>
      </c>
      <c r="U1074" s="77">
        <f t="shared" si="132"/>
        <v>0</v>
      </c>
      <c r="V1074" s="77">
        <f t="shared" si="133"/>
        <v>0</v>
      </c>
      <c r="W1074" s="78">
        <f t="shared" si="134"/>
        <v>0</v>
      </c>
      <c r="X1074" s="77">
        <f t="shared" si="135"/>
        <v>0</v>
      </c>
      <c r="AH1074" s="2"/>
      <c r="AQ1074" s="2"/>
      <c r="AS1074" s="2"/>
      <c r="AT1074" s="2"/>
    </row>
    <row r="1075" spans="1:46" ht="12.75">
      <c r="A1075" s="3">
        <v>2016</v>
      </c>
      <c r="B1075" s="3">
        <v>10884</v>
      </c>
      <c r="C1075" s="1" t="s">
        <v>1180</v>
      </c>
      <c r="D1075" s="2">
        <v>42587</v>
      </c>
      <c r="E1075" s="1" t="s">
        <v>1306</v>
      </c>
      <c r="F1075" s="2">
        <v>42600</v>
      </c>
      <c r="G1075" s="77">
        <v>169.09</v>
      </c>
      <c r="H1075" s="77">
        <v>0</v>
      </c>
      <c r="I1075" s="77">
        <v>0</v>
      </c>
      <c r="J1075" s="2">
        <v>1</v>
      </c>
      <c r="K1075" s="78">
        <v>30</v>
      </c>
      <c r="L1075" s="2">
        <v>42370</v>
      </c>
      <c r="M1075" s="2">
        <v>42735</v>
      </c>
      <c r="N1075" s="77">
        <v>0</v>
      </c>
      <c r="P1075" s="77">
        <v>0</v>
      </c>
      <c r="Q1075" s="78">
        <f t="shared" si="128"/>
        <v>0</v>
      </c>
      <c r="R1075" s="3" t="str">
        <f t="shared" si="129"/>
        <v>N</v>
      </c>
      <c r="S1075" s="77">
        <f t="shared" si="130"/>
        <v>169.09</v>
      </c>
      <c r="T1075" s="78">
        <f t="shared" si="131"/>
        <v>0</v>
      </c>
      <c r="U1075" s="77">
        <f t="shared" si="132"/>
        <v>0</v>
      </c>
      <c r="V1075" s="77">
        <f t="shared" si="133"/>
        <v>0</v>
      </c>
      <c r="W1075" s="78">
        <f t="shared" si="134"/>
        <v>0</v>
      </c>
      <c r="X1075" s="77">
        <f t="shared" si="135"/>
        <v>0</v>
      </c>
      <c r="AH1075" s="2"/>
      <c r="AQ1075" s="2"/>
      <c r="AS1075" s="2"/>
      <c r="AT1075" s="2"/>
    </row>
    <row r="1076" spans="1:46" ht="12.75">
      <c r="A1076" s="3">
        <v>2016</v>
      </c>
      <c r="B1076" s="3">
        <v>10879</v>
      </c>
      <c r="C1076" s="1" t="s">
        <v>1180</v>
      </c>
      <c r="D1076" s="2">
        <v>42587</v>
      </c>
      <c r="E1076" s="1" t="s">
        <v>1307</v>
      </c>
      <c r="F1076" s="2">
        <v>42600</v>
      </c>
      <c r="G1076" s="77">
        <v>0.59</v>
      </c>
      <c r="H1076" s="77">
        <v>0.59</v>
      </c>
      <c r="I1076" s="77">
        <v>0</v>
      </c>
      <c r="J1076" s="2">
        <v>42646</v>
      </c>
      <c r="K1076" s="78">
        <v>30</v>
      </c>
      <c r="L1076" s="2">
        <v>42370</v>
      </c>
      <c r="M1076" s="2">
        <v>42735</v>
      </c>
      <c r="N1076" s="77">
        <v>0</v>
      </c>
      <c r="P1076" s="77">
        <v>0</v>
      </c>
      <c r="Q1076" s="78">
        <f t="shared" si="128"/>
        <v>46</v>
      </c>
      <c r="R1076" s="3" t="str">
        <f t="shared" si="129"/>
        <v>S</v>
      </c>
      <c r="S1076" s="77">
        <f t="shared" si="130"/>
        <v>0</v>
      </c>
      <c r="T1076" s="78">
        <f t="shared" si="131"/>
        <v>59</v>
      </c>
      <c r="U1076" s="77">
        <f t="shared" si="132"/>
        <v>27.14</v>
      </c>
      <c r="V1076" s="77">
        <f t="shared" si="133"/>
        <v>34.81</v>
      </c>
      <c r="W1076" s="78">
        <f t="shared" si="134"/>
        <v>16</v>
      </c>
      <c r="X1076" s="77">
        <f t="shared" si="135"/>
        <v>9.44</v>
      </c>
      <c r="AH1076" s="2"/>
      <c r="AQ1076" s="2"/>
      <c r="AS1076" s="2"/>
      <c r="AT1076" s="2"/>
    </row>
    <row r="1077" spans="1:46" ht="12.75">
      <c r="A1077" s="3">
        <v>2016</v>
      </c>
      <c r="B1077" s="3">
        <v>10886</v>
      </c>
      <c r="C1077" s="1" t="s">
        <v>1180</v>
      </c>
      <c r="D1077" s="2">
        <v>42587</v>
      </c>
      <c r="E1077" s="1" t="s">
        <v>1308</v>
      </c>
      <c r="F1077" s="2">
        <v>42600</v>
      </c>
      <c r="G1077" s="77">
        <v>292.34</v>
      </c>
      <c r="H1077" s="77">
        <v>0</v>
      </c>
      <c r="I1077" s="77">
        <v>0</v>
      </c>
      <c r="J1077" s="2">
        <v>1</v>
      </c>
      <c r="K1077" s="78">
        <v>30</v>
      </c>
      <c r="L1077" s="2">
        <v>42370</v>
      </c>
      <c r="M1077" s="2">
        <v>42735</v>
      </c>
      <c r="N1077" s="77">
        <v>0</v>
      </c>
      <c r="P1077" s="77">
        <v>0</v>
      </c>
      <c r="Q1077" s="78">
        <f t="shared" si="128"/>
        <v>0</v>
      </c>
      <c r="R1077" s="3" t="str">
        <f t="shared" si="129"/>
        <v>N</v>
      </c>
      <c r="S1077" s="77">
        <f t="shared" si="130"/>
        <v>292.34</v>
      </c>
      <c r="T1077" s="78">
        <f t="shared" si="131"/>
        <v>0</v>
      </c>
      <c r="U1077" s="77">
        <f t="shared" si="132"/>
        <v>0</v>
      </c>
      <c r="V1077" s="77">
        <f t="shared" si="133"/>
        <v>0</v>
      </c>
      <c r="W1077" s="78">
        <f t="shared" si="134"/>
        <v>0</v>
      </c>
      <c r="X1077" s="77">
        <f t="shared" si="135"/>
        <v>0</v>
      </c>
      <c r="AH1077" s="2"/>
      <c r="AQ1077" s="2"/>
      <c r="AS1077" s="2"/>
      <c r="AT1077" s="2"/>
    </row>
    <row r="1078" spans="1:46" ht="12.75">
      <c r="A1078" s="3">
        <v>2016</v>
      </c>
      <c r="B1078" s="3">
        <v>10883</v>
      </c>
      <c r="C1078" s="1" t="s">
        <v>1180</v>
      </c>
      <c r="D1078" s="2">
        <v>42587</v>
      </c>
      <c r="E1078" s="1" t="s">
        <v>1309</v>
      </c>
      <c r="F1078" s="2">
        <v>42600</v>
      </c>
      <c r="G1078" s="77">
        <v>64.05</v>
      </c>
      <c r="H1078" s="77">
        <v>0</v>
      </c>
      <c r="I1078" s="77">
        <v>0</v>
      </c>
      <c r="J1078" s="2">
        <v>1</v>
      </c>
      <c r="K1078" s="78">
        <v>30</v>
      </c>
      <c r="L1078" s="2">
        <v>42370</v>
      </c>
      <c r="M1078" s="2">
        <v>42735</v>
      </c>
      <c r="N1078" s="77">
        <v>0</v>
      </c>
      <c r="P1078" s="77">
        <v>0</v>
      </c>
      <c r="Q1078" s="78">
        <f t="shared" si="128"/>
        <v>0</v>
      </c>
      <c r="R1078" s="3" t="str">
        <f t="shared" si="129"/>
        <v>N</v>
      </c>
      <c r="S1078" s="77">
        <f t="shared" si="130"/>
        <v>64.05</v>
      </c>
      <c r="T1078" s="78">
        <f t="shared" si="131"/>
        <v>0</v>
      </c>
      <c r="U1078" s="77">
        <f t="shared" si="132"/>
        <v>0</v>
      </c>
      <c r="V1078" s="77">
        <f t="shared" si="133"/>
        <v>0</v>
      </c>
      <c r="W1078" s="78">
        <f t="shared" si="134"/>
        <v>0</v>
      </c>
      <c r="X1078" s="77">
        <f t="shared" si="135"/>
        <v>0</v>
      </c>
      <c r="AH1078" s="2"/>
      <c r="AQ1078" s="2"/>
      <c r="AS1078" s="2"/>
      <c r="AT1078" s="2"/>
    </row>
    <row r="1079" spans="1:46" ht="12.75">
      <c r="A1079" s="3">
        <v>2016</v>
      </c>
      <c r="B1079" s="3">
        <v>10864</v>
      </c>
      <c r="C1079" s="1" t="s">
        <v>1180</v>
      </c>
      <c r="D1079" s="2">
        <v>42587</v>
      </c>
      <c r="E1079" s="1" t="s">
        <v>1310</v>
      </c>
      <c r="F1079" s="2">
        <v>42600</v>
      </c>
      <c r="G1079" s="77">
        <v>103.53</v>
      </c>
      <c r="H1079" s="77">
        <v>0</v>
      </c>
      <c r="I1079" s="77">
        <v>0</v>
      </c>
      <c r="J1079" s="2">
        <v>1</v>
      </c>
      <c r="K1079" s="78">
        <v>30</v>
      </c>
      <c r="L1079" s="2">
        <v>42370</v>
      </c>
      <c r="M1079" s="2">
        <v>42735</v>
      </c>
      <c r="N1079" s="77">
        <v>0</v>
      </c>
      <c r="P1079" s="77">
        <v>0</v>
      </c>
      <c r="Q1079" s="78">
        <f t="shared" si="128"/>
        <v>0</v>
      </c>
      <c r="R1079" s="3" t="str">
        <f t="shared" si="129"/>
        <v>N</v>
      </c>
      <c r="S1079" s="77">
        <f t="shared" si="130"/>
        <v>103.53</v>
      </c>
      <c r="T1079" s="78">
        <f t="shared" si="131"/>
        <v>0</v>
      </c>
      <c r="U1079" s="77">
        <f t="shared" si="132"/>
        <v>0</v>
      </c>
      <c r="V1079" s="77">
        <f t="shared" si="133"/>
        <v>0</v>
      </c>
      <c r="W1079" s="78">
        <f t="shared" si="134"/>
        <v>0</v>
      </c>
      <c r="X1079" s="77">
        <f t="shared" si="135"/>
        <v>0</v>
      </c>
      <c r="AH1079" s="2"/>
      <c r="AQ1079" s="2"/>
      <c r="AS1079" s="2"/>
      <c r="AT1079" s="2"/>
    </row>
    <row r="1080" spans="1:46" ht="12.75">
      <c r="A1080" s="3">
        <v>2016</v>
      </c>
      <c r="B1080" s="3">
        <v>10880</v>
      </c>
      <c r="C1080" s="1" t="s">
        <v>1180</v>
      </c>
      <c r="D1080" s="2">
        <v>42587</v>
      </c>
      <c r="E1080" s="1" t="s">
        <v>1311</v>
      </c>
      <c r="F1080" s="2">
        <v>42600</v>
      </c>
      <c r="G1080" s="77">
        <v>2.95</v>
      </c>
      <c r="H1080" s="77">
        <v>2.95</v>
      </c>
      <c r="I1080" s="77">
        <v>0</v>
      </c>
      <c r="J1080" s="2">
        <v>42646</v>
      </c>
      <c r="K1080" s="78">
        <v>30</v>
      </c>
      <c r="L1080" s="2">
        <v>42370</v>
      </c>
      <c r="M1080" s="2">
        <v>42735</v>
      </c>
      <c r="N1080" s="77">
        <v>0</v>
      </c>
      <c r="P1080" s="77">
        <v>0</v>
      </c>
      <c r="Q1080" s="78">
        <f t="shared" si="128"/>
        <v>46</v>
      </c>
      <c r="R1080" s="3" t="str">
        <f t="shared" si="129"/>
        <v>S</v>
      </c>
      <c r="S1080" s="77">
        <f t="shared" si="130"/>
        <v>0</v>
      </c>
      <c r="T1080" s="78">
        <f t="shared" si="131"/>
        <v>59</v>
      </c>
      <c r="U1080" s="77">
        <f t="shared" si="132"/>
        <v>135.7</v>
      </c>
      <c r="V1080" s="77">
        <f t="shared" si="133"/>
        <v>174.05</v>
      </c>
      <c r="W1080" s="78">
        <f t="shared" si="134"/>
        <v>16</v>
      </c>
      <c r="X1080" s="77">
        <f t="shared" si="135"/>
        <v>47.2</v>
      </c>
      <c r="AH1080" s="2"/>
      <c r="AQ1080" s="2"/>
      <c r="AS1080" s="2"/>
      <c r="AT1080" s="2"/>
    </row>
    <row r="1081" spans="1:46" ht="12.75">
      <c r="A1081" s="3">
        <v>2016</v>
      </c>
      <c r="B1081" s="3">
        <v>10881</v>
      </c>
      <c r="C1081" s="1" t="s">
        <v>1180</v>
      </c>
      <c r="D1081" s="2">
        <v>42587</v>
      </c>
      <c r="E1081" s="1" t="s">
        <v>1312</v>
      </c>
      <c r="F1081" s="2">
        <v>42600</v>
      </c>
      <c r="G1081" s="77">
        <v>70.35</v>
      </c>
      <c r="H1081" s="77">
        <v>0</v>
      </c>
      <c r="I1081" s="77">
        <v>0</v>
      </c>
      <c r="J1081" s="2">
        <v>1</v>
      </c>
      <c r="K1081" s="78">
        <v>30</v>
      </c>
      <c r="L1081" s="2">
        <v>42370</v>
      </c>
      <c r="M1081" s="2">
        <v>42735</v>
      </c>
      <c r="N1081" s="77">
        <v>0</v>
      </c>
      <c r="P1081" s="77">
        <v>0</v>
      </c>
      <c r="Q1081" s="78">
        <f t="shared" si="128"/>
        <v>0</v>
      </c>
      <c r="R1081" s="3" t="str">
        <f t="shared" si="129"/>
        <v>N</v>
      </c>
      <c r="S1081" s="77">
        <f t="shared" si="130"/>
        <v>70.35</v>
      </c>
      <c r="T1081" s="78">
        <f t="shared" si="131"/>
        <v>0</v>
      </c>
      <c r="U1081" s="77">
        <f t="shared" si="132"/>
        <v>0</v>
      </c>
      <c r="V1081" s="77">
        <f t="shared" si="133"/>
        <v>0</v>
      </c>
      <c r="W1081" s="78">
        <f t="shared" si="134"/>
        <v>0</v>
      </c>
      <c r="X1081" s="77">
        <f t="shared" si="135"/>
        <v>0</v>
      </c>
      <c r="AH1081" s="2"/>
      <c r="AQ1081" s="2"/>
      <c r="AS1081" s="2"/>
      <c r="AT1081" s="2"/>
    </row>
    <row r="1082" spans="1:46" ht="12.75">
      <c r="A1082" s="3">
        <v>2016</v>
      </c>
      <c r="B1082" s="3">
        <v>10897</v>
      </c>
      <c r="C1082" s="1" t="s">
        <v>1180</v>
      </c>
      <c r="D1082" s="2">
        <v>42587</v>
      </c>
      <c r="E1082" s="1" t="s">
        <v>1313</v>
      </c>
      <c r="F1082" s="2">
        <v>42600</v>
      </c>
      <c r="G1082" s="77">
        <v>86.46</v>
      </c>
      <c r="H1082" s="77">
        <v>0</v>
      </c>
      <c r="I1082" s="77">
        <v>0</v>
      </c>
      <c r="J1082" s="2">
        <v>1</v>
      </c>
      <c r="K1082" s="78">
        <v>30</v>
      </c>
      <c r="L1082" s="2">
        <v>42370</v>
      </c>
      <c r="M1082" s="2">
        <v>42735</v>
      </c>
      <c r="N1082" s="77">
        <v>0</v>
      </c>
      <c r="P1082" s="77">
        <v>0</v>
      </c>
      <c r="Q1082" s="78">
        <f t="shared" si="128"/>
        <v>0</v>
      </c>
      <c r="R1082" s="3" t="str">
        <f t="shared" si="129"/>
        <v>N</v>
      </c>
      <c r="S1082" s="77">
        <f t="shared" si="130"/>
        <v>86.46</v>
      </c>
      <c r="T1082" s="78">
        <f t="shared" si="131"/>
        <v>0</v>
      </c>
      <c r="U1082" s="77">
        <f t="shared" si="132"/>
        <v>0</v>
      </c>
      <c r="V1082" s="77">
        <f t="shared" si="133"/>
        <v>0</v>
      </c>
      <c r="W1082" s="78">
        <f t="shared" si="134"/>
        <v>0</v>
      </c>
      <c r="X1082" s="77">
        <f t="shared" si="135"/>
        <v>0</v>
      </c>
      <c r="AH1082" s="2"/>
      <c r="AQ1082" s="2"/>
      <c r="AS1082" s="2"/>
      <c r="AT1082" s="2"/>
    </row>
    <row r="1083" spans="1:46" ht="12.75">
      <c r="A1083" s="3">
        <v>2016</v>
      </c>
      <c r="B1083" s="3">
        <v>18050</v>
      </c>
      <c r="C1083" s="1" t="s">
        <v>1180</v>
      </c>
      <c r="D1083" s="2">
        <v>42345</v>
      </c>
      <c r="E1083" s="1" t="s">
        <v>1314</v>
      </c>
      <c r="F1083" s="2">
        <v>42359</v>
      </c>
      <c r="G1083" s="77">
        <v>182.76</v>
      </c>
      <c r="H1083" s="77">
        <v>182.76</v>
      </c>
      <c r="I1083" s="77">
        <v>0</v>
      </c>
      <c r="J1083" s="2">
        <v>42510</v>
      </c>
      <c r="K1083" s="78">
        <v>30</v>
      </c>
      <c r="L1083" s="2">
        <v>42370</v>
      </c>
      <c r="M1083" s="2">
        <v>42735</v>
      </c>
      <c r="N1083" s="77">
        <v>0</v>
      </c>
      <c r="P1083" s="77">
        <v>0</v>
      </c>
      <c r="Q1083" s="78">
        <f t="shared" si="128"/>
        <v>151</v>
      </c>
      <c r="R1083" s="3" t="str">
        <f t="shared" si="129"/>
        <v>S</v>
      </c>
      <c r="S1083" s="77">
        <f t="shared" si="130"/>
        <v>0</v>
      </c>
      <c r="T1083" s="78">
        <f t="shared" si="131"/>
        <v>165</v>
      </c>
      <c r="U1083" s="77">
        <f t="shared" si="132"/>
        <v>27596.76</v>
      </c>
      <c r="V1083" s="77">
        <f t="shared" si="133"/>
        <v>30155.4</v>
      </c>
      <c r="W1083" s="78">
        <f t="shared" si="134"/>
        <v>121</v>
      </c>
      <c r="X1083" s="77">
        <f t="shared" si="135"/>
        <v>22113.96</v>
      </c>
      <c r="AH1083" s="2"/>
      <c r="AQ1083" s="2"/>
      <c r="AS1083" s="2"/>
      <c r="AT1083" s="2"/>
    </row>
    <row r="1084" spans="1:46" ht="12.75">
      <c r="A1084" s="3">
        <v>2016</v>
      </c>
      <c r="B1084" s="3">
        <v>18052</v>
      </c>
      <c r="C1084" s="1" t="s">
        <v>1180</v>
      </c>
      <c r="D1084" s="2">
        <v>42345</v>
      </c>
      <c r="E1084" s="1" t="s">
        <v>1315</v>
      </c>
      <c r="F1084" s="2">
        <v>42359</v>
      </c>
      <c r="G1084" s="77">
        <v>48.8</v>
      </c>
      <c r="H1084" s="77">
        <v>48.8</v>
      </c>
      <c r="I1084" s="77">
        <v>0</v>
      </c>
      <c r="J1084" s="2">
        <v>42514</v>
      </c>
      <c r="K1084" s="78">
        <v>30</v>
      </c>
      <c r="L1084" s="2">
        <v>42370</v>
      </c>
      <c r="M1084" s="2">
        <v>42735</v>
      </c>
      <c r="N1084" s="77">
        <v>0</v>
      </c>
      <c r="P1084" s="77">
        <v>0</v>
      </c>
      <c r="Q1084" s="78">
        <f t="shared" si="128"/>
        <v>155</v>
      </c>
      <c r="R1084" s="3" t="str">
        <f t="shared" si="129"/>
        <v>S</v>
      </c>
      <c r="S1084" s="77">
        <f t="shared" si="130"/>
        <v>0</v>
      </c>
      <c r="T1084" s="78">
        <f t="shared" si="131"/>
        <v>169</v>
      </c>
      <c r="U1084" s="77">
        <f t="shared" si="132"/>
        <v>7564</v>
      </c>
      <c r="V1084" s="77">
        <f t="shared" si="133"/>
        <v>8247.2</v>
      </c>
      <c r="W1084" s="78">
        <f t="shared" si="134"/>
        <v>125</v>
      </c>
      <c r="X1084" s="77">
        <f t="shared" si="135"/>
        <v>6100</v>
      </c>
      <c r="AH1084" s="2"/>
      <c r="AQ1084" s="2"/>
      <c r="AS1084" s="2"/>
      <c r="AT1084" s="2"/>
    </row>
    <row r="1085" spans="1:46" ht="12.75">
      <c r="A1085" s="3">
        <v>2016</v>
      </c>
      <c r="B1085" s="3">
        <v>18046</v>
      </c>
      <c r="C1085" s="1" t="s">
        <v>1180</v>
      </c>
      <c r="D1085" s="2">
        <v>42345</v>
      </c>
      <c r="E1085" s="1" t="s">
        <v>1316</v>
      </c>
      <c r="F1085" s="2">
        <v>42359</v>
      </c>
      <c r="G1085" s="77">
        <v>113.29</v>
      </c>
      <c r="H1085" s="77">
        <v>113.29</v>
      </c>
      <c r="I1085" s="77">
        <v>0</v>
      </c>
      <c r="J1085" s="2">
        <v>42510</v>
      </c>
      <c r="K1085" s="78">
        <v>30</v>
      </c>
      <c r="L1085" s="2">
        <v>42370</v>
      </c>
      <c r="M1085" s="2">
        <v>42735</v>
      </c>
      <c r="N1085" s="77">
        <v>0</v>
      </c>
      <c r="P1085" s="77">
        <v>0</v>
      </c>
      <c r="Q1085" s="78">
        <f t="shared" si="128"/>
        <v>151</v>
      </c>
      <c r="R1085" s="3" t="str">
        <f t="shared" si="129"/>
        <v>S</v>
      </c>
      <c r="S1085" s="77">
        <f t="shared" si="130"/>
        <v>0</v>
      </c>
      <c r="T1085" s="78">
        <f t="shared" si="131"/>
        <v>165</v>
      </c>
      <c r="U1085" s="77">
        <f t="shared" si="132"/>
        <v>17106.79</v>
      </c>
      <c r="V1085" s="77">
        <f t="shared" si="133"/>
        <v>18692.85</v>
      </c>
      <c r="W1085" s="78">
        <f t="shared" si="134"/>
        <v>121</v>
      </c>
      <c r="X1085" s="77">
        <f t="shared" si="135"/>
        <v>13708.09</v>
      </c>
      <c r="AH1085" s="2"/>
      <c r="AQ1085" s="2"/>
      <c r="AS1085" s="2"/>
      <c r="AT1085" s="2"/>
    </row>
    <row r="1086" spans="1:46" ht="12.75">
      <c r="A1086" s="3">
        <v>2016</v>
      </c>
      <c r="B1086" s="3">
        <v>18041</v>
      </c>
      <c r="C1086" s="1" t="s">
        <v>1180</v>
      </c>
      <c r="D1086" s="2">
        <v>42345</v>
      </c>
      <c r="E1086" s="1" t="s">
        <v>1317</v>
      </c>
      <c r="F1086" s="2">
        <v>42359</v>
      </c>
      <c r="G1086" s="77">
        <v>110.78</v>
      </c>
      <c r="H1086" s="77">
        <v>110.78</v>
      </c>
      <c r="I1086" s="77">
        <v>0</v>
      </c>
      <c r="J1086" s="2">
        <v>42510</v>
      </c>
      <c r="K1086" s="78">
        <v>30</v>
      </c>
      <c r="L1086" s="2">
        <v>42370</v>
      </c>
      <c r="M1086" s="2">
        <v>42735</v>
      </c>
      <c r="N1086" s="77">
        <v>0</v>
      </c>
      <c r="P1086" s="77">
        <v>0</v>
      </c>
      <c r="Q1086" s="78">
        <f t="shared" si="128"/>
        <v>151</v>
      </c>
      <c r="R1086" s="3" t="str">
        <f t="shared" si="129"/>
        <v>S</v>
      </c>
      <c r="S1086" s="77">
        <f t="shared" si="130"/>
        <v>0</v>
      </c>
      <c r="T1086" s="78">
        <f t="shared" si="131"/>
        <v>165</v>
      </c>
      <c r="U1086" s="77">
        <f t="shared" si="132"/>
        <v>16727.78</v>
      </c>
      <c r="V1086" s="77">
        <f t="shared" si="133"/>
        <v>18278.7</v>
      </c>
      <c r="W1086" s="78">
        <f t="shared" si="134"/>
        <v>121</v>
      </c>
      <c r="X1086" s="77">
        <f t="shared" si="135"/>
        <v>13404.38</v>
      </c>
      <c r="AH1086" s="2"/>
      <c r="AQ1086" s="2"/>
      <c r="AS1086" s="2"/>
      <c r="AT1086" s="2"/>
    </row>
    <row r="1087" spans="1:46" ht="12.75">
      <c r="A1087" s="3">
        <v>2016</v>
      </c>
      <c r="B1087" s="3">
        <v>18051</v>
      </c>
      <c r="C1087" s="1" t="s">
        <v>1180</v>
      </c>
      <c r="D1087" s="2">
        <v>42345</v>
      </c>
      <c r="E1087" s="1" t="s">
        <v>1318</v>
      </c>
      <c r="F1087" s="2">
        <v>42359</v>
      </c>
      <c r="G1087" s="77">
        <v>14400.62</v>
      </c>
      <c r="H1087" s="77">
        <v>0</v>
      </c>
      <c r="I1087" s="77">
        <v>0</v>
      </c>
      <c r="J1087" s="2">
        <v>1</v>
      </c>
      <c r="K1087" s="78">
        <v>30</v>
      </c>
      <c r="L1087" s="2">
        <v>42370</v>
      </c>
      <c r="M1087" s="2">
        <v>42735</v>
      </c>
      <c r="N1087" s="77">
        <v>0</v>
      </c>
      <c r="P1087" s="77">
        <v>0</v>
      </c>
      <c r="Q1087" s="78">
        <f t="shared" si="128"/>
        <v>0</v>
      </c>
      <c r="R1087" s="3" t="str">
        <f t="shared" si="129"/>
        <v>N</v>
      </c>
      <c r="S1087" s="77">
        <f t="shared" si="130"/>
        <v>14400.62</v>
      </c>
      <c r="T1087" s="78">
        <f t="shared" si="131"/>
        <v>0</v>
      </c>
      <c r="U1087" s="77">
        <f t="shared" si="132"/>
        <v>0</v>
      </c>
      <c r="V1087" s="77">
        <f t="shared" si="133"/>
        <v>0</v>
      </c>
      <c r="W1087" s="78">
        <f t="shared" si="134"/>
        <v>0</v>
      </c>
      <c r="X1087" s="77">
        <f t="shared" si="135"/>
        <v>0</v>
      </c>
      <c r="AH1087" s="2"/>
      <c r="AQ1087" s="2"/>
      <c r="AS1087" s="2"/>
      <c r="AT1087" s="2"/>
    </row>
    <row r="1088" spans="1:46" ht="12.75">
      <c r="A1088" s="3">
        <v>2016</v>
      </c>
      <c r="B1088" s="3">
        <v>18036</v>
      </c>
      <c r="C1088" s="1" t="s">
        <v>1180</v>
      </c>
      <c r="D1088" s="2">
        <v>42345</v>
      </c>
      <c r="E1088" s="1" t="s">
        <v>1319</v>
      </c>
      <c r="F1088" s="2">
        <v>42359</v>
      </c>
      <c r="G1088" s="77">
        <v>145.18</v>
      </c>
      <c r="H1088" s="77">
        <v>145.18</v>
      </c>
      <c r="I1088" s="77">
        <v>0</v>
      </c>
      <c r="J1088" s="2">
        <v>42510</v>
      </c>
      <c r="K1088" s="78">
        <v>30</v>
      </c>
      <c r="L1088" s="2">
        <v>42370</v>
      </c>
      <c r="M1088" s="2">
        <v>42735</v>
      </c>
      <c r="N1088" s="77">
        <v>0</v>
      </c>
      <c r="P1088" s="77">
        <v>0</v>
      </c>
      <c r="Q1088" s="78">
        <f t="shared" si="128"/>
        <v>151</v>
      </c>
      <c r="R1088" s="3" t="str">
        <f t="shared" si="129"/>
        <v>S</v>
      </c>
      <c r="S1088" s="77">
        <f t="shared" si="130"/>
        <v>0</v>
      </c>
      <c r="T1088" s="78">
        <f t="shared" si="131"/>
        <v>165</v>
      </c>
      <c r="U1088" s="77">
        <f t="shared" si="132"/>
        <v>21922.18</v>
      </c>
      <c r="V1088" s="77">
        <f t="shared" si="133"/>
        <v>23954.7</v>
      </c>
      <c r="W1088" s="78">
        <f t="shared" si="134"/>
        <v>121</v>
      </c>
      <c r="X1088" s="77">
        <f t="shared" si="135"/>
        <v>17566.78</v>
      </c>
      <c r="AH1088" s="2"/>
      <c r="AQ1088" s="2"/>
      <c r="AS1088" s="2"/>
      <c r="AT1088" s="2"/>
    </row>
    <row r="1089" spans="1:46" ht="12.75">
      <c r="A1089" s="3">
        <v>2016</v>
      </c>
      <c r="B1089" s="3">
        <v>18040</v>
      </c>
      <c r="C1089" s="1" t="s">
        <v>1180</v>
      </c>
      <c r="D1089" s="2">
        <v>42345</v>
      </c>
      <c r="E1089" s="1" t="s">
        <v>1320</v>
      </c>
      <c r="F1089" s="2">
        <v>42359</v>
      </c>
      <c r="G1089" s="77">
        <v>83.14</v>
      </c>
      <c r="H1089" s="77">
        <v>83.14</v>
      </c>
      <c r="I1089" s="77">
        <v>0</v>
      </c>
      <c r="J1089" s="2">
        <v>42510</v>
      </c>
      <c r="K1089" s="78">
        <v>30</v>
      </c>
      <c r="L1089" s="2">
        <v>42370</v>
      </c>
      <c r="M1089" s="2">
        <v>42735</v>
      </c>
      <c r="N1089" s="77">
        <v>0</v>
      </c>
      <c r="P1089" s="77">
        <v>0</v>
      </c>
      <c r="Q1089" s="78">
        <f t="shared" si="128"/>
        <v>151</v>
      </c>
      <c r="R1089" s="3" t="str">
        <f t="shared" si="129"/>
        <v>S</v>
      </c>
      <c r="S1089" s="77">
        <f t="shared" si="130"/>
        <v>0</v>
      </c>
      <c r="T1089" s="78">
        <f t="shared" si="131"/>
        <v>165</v>
      </c>
      <c r="U1089" s="77">
        <f t="shared" si="132"/>
        <v>12554.14</v>
      </c>
      <c r="V1089" s="77">
        <f t="shared" si="133"/>
        <v>13718.1</v>
      </c>
      <c r="W1089" s="78">
        <f t="shared" si="134"/>
        <v>121</v>
      </c>
      <c r="X1089" s="77">
        <f t="shared" si="135"/>
        <v>10059.94</v>
      </c>
      <c r="AH1089" s="2"/>
      <c r="AQ1089" s="2"/>
      <c r="AS1089" s="2"/>
      <c r="AT1089" s="2"/>
    </row>
    <row r="1090" spans="1:46" ht="12.75">
      <c r="A1090" s="3">
        <v>2016</v>
      </c>
      <c r="B1090" s="3">
        <v>18033</v>
      </c>
      <c r="C1090" s="1" t="s">
        <v>1180</v>
      </c>
      <c r="D1090" s="2">
        <v>42345</v>
      </c>
      <c r="E1090" s="1" t="s">
        <v>1321</v>
      </c>
      <c r="F1090" s="2">
        <v>42359</v>
      </c>
      <c r="G1090" s="77">
        <v>48.8</v>
      </c>
      <c r="H1090" s="77">
        <v>48.8</v>
      </c>
      <c r="I1090" s="77">
        <v>0</v>
      </c>
      <c r="J1090" s="2">
        <v>42514</v>
      </c>
      <c r="K1090" s="78">
        <v>30</v>
      </c>
      <c r="L1090" s="2">
        <v>42370</v>
      </c>
      <c r="M1090" s="2">
        <v>42735</v>
      </c>
      <c r="N1090" s="77">
        <v>0</v>
      </c>
      <c r="P1090" s="77">
        <v>0</v>
      </c>
      <c r="Q1090" s="78">
        <f t="shared" si="128"/>
        <v>155</v>
      </c>
      <c r="R1090" s="3" t="str">
        <f t="shared" si="129"/>
        <v>S</v>
      </c>
      <c r="S1090" s="77">
        <f t="shared" si="130"/>
        <v>0</v>
      </c>
      <c r="T1090" s="78">
        <f t="shared" si="131"/>
        <v>169</v>
      </c>
      <c r="U1090" s="77">
        <f t="shared" si="132"/>
        <v>7564</v>
      </c>
      <c r="V1090" s="77">
        <f t="shared" si="133"/>
        <v>8247.2</v>
      </c>
      <c r="W1090" s="78">
        <f t="shared" si="134"/>
        <v>125</v>
      </c>
      <c r="X1090" s="77">
        <f t="shared" si="135"/>
        <v>6100</v>
      </c>
      <c r="AH1090" s="2"/>
      <c r="AQ1090" s="2"/>
      <c r="AS1090" s="2"/>
      <c r="AT1090" s="2"/>
    </row>
    <row r="1091" spans="1:46" ht="12.75">
      <c r="A1091" s="3">
        <v>2016</v>
      </c>
      <c r="B1091" s="3">
        <v>18037</v>
      </c>
      <c r="C1091" s="1" t="s">
        <v>1180</v>
      </c>
      <c r="D1091" s="2">
        <v>42345</v>
      </c>
      <c r="E1091" s="1" t="s">
        <v>1322</v>
      </c>
      <c r="F1091" s="2">
        <v>42359</v>
      </c>
      <c r="G1091" s="77">
        <v>48.8</v>
      </c>
      <c r="H1091" s="77">
        <v>48.8</v>
      </c>
      <c r="I1091" s="77">
        <v>0</v>
      </c>
      <c r="J1091" s="2">
        <v>42514</v>
      </c>
      <c r="K1091" s="78">
        <v>30</v>
      </c>
      <c r="L1091" s="2">
        <v>42370</v>
      </c>
      <c r="M1091" s="2">
        <v>42735</v>
      </c>
      <c r="N1091" s="77">
        <v>0</v>
      </c>
      <c r="P1091" s="77">
        <v>0</v>
      </c>
      <c r="Q1091" s="78">
        <f aca="true" t="shared" si="136" ref="Q1091:Q1154">IF(J1091-F1091&gt;0,IF(R1091="S",J1091-F1091,0),0)</f>
        <v>155</v>
      </c>
      <c r="R1091" s="3" t="str">
        <f aca="true" t="shared" si="137" ref="R1091:R1154">IF(G1091-H1091-I1091-P1091&gt;0,"N",IF(J1091=DATE(1900,1,1),"N","S"))</f>
        <v>S</v>
      </c>
      <c r="S1091" s="77">
        <f aca="true" t="shared" si="138" ref="S1091:S1154">IF(G1091-H1091-I1091-P1091&gt;0,G1091-H1091-I1091-P1091,0)</f>
        <v>0</v>
      </c>
      <c r="T1091" s="78">
        <f aca="true" t="shared" si="139" ref="T1091:T1154">IF(J1091-D1091&gt;0,IF(R1091="S",J1091-D1091,0),0)</f>
        <v>169</v>
      </c>
      <c r="U1091" s="77">
        <f aca="true" t="shared" si="140" ref="U1091:U1154">IF(R1091="S",H1091*Q1091,0)</f>
        <v>7564</v>
      </c>
      <c r="V1091" s="77">
        <f aca="true" t="shared" si="141" ref="V1091:V1154">IF(R1091="S",H1091*T1091,0)</f>
        <v>8247.2</v>
      </c>
      <c r="W1091" s="78">
        <f aca="true" t="shared" si="142" ref="W1091:W1154">IF(R1091="S",J1091-F1091-K1091,0)</f>
        <v>125</v>
      </c>
      <c r="X1091" s="77">
        <f aca="true" t="shared" si="143" ref="X1091:X1154">IF(R1091="S",H1091*W1091,0)</f>
        <v>6100</v>
      </c>
      <c r="AH1091" s="2"/>
      <c r="AQ1091" s="2"/>
      <c r="AS1091" s="2"/>
      <c r="AT1091" s="2"/>
    </row>
    <row r="1092" spans="1:46" ht="12.75">
      <c r="A1092" s="3">
        <v>2016</v>
      </c>
      <c r="B1092" s="3">
        <v>18053</v>
      </c>
      <c r="C1092" s="1" t="s">
        <v>1180</v>
      </c>
      <c r="D1092" s="2">
        <v>42345</v>
      </c>
      <c r="E1092" s="1" t="s">
        <v>1323</v>
      </c>
      <c r="F1092" s="2">
        <v>42359</v>
      </c>
      <c r="G1092" s="77">
        <v>48.8</v>
      </c>
      <c r="H1092" s="77">
        <v>48.8</v>
      </c>
      <c r="I1092" s="77">
        <v>0</v>
      </c>
      <c r="J1092" s="2">
        <v>42514</v>
      </c>
      <c r="K1092" s="78">
        <v>30</v>
      </c>
      <c r="L1092" s="2">
        <v>42370</v>
      </c>
      <c r="M1092" s="2">
        <v>42735</v>
      </c>
      <c r="N1092" s="77">
        <v>0</v>
      </c>
      <c r="P1092" s="77">
        <v>0</v>
      </c>
      <c r="Q1092" s="78">
        <f t="shared" si="136"/>
        <v>155</v>
      </c>
      <c r="R1092" s="3" t="str">
        <f t="shared" si="137"/>
        <v>S</v>
      </c>
      <c r="S1092" s="77">
        <f t="shared" si="138"/>
        <v>0</v>
      </c>
      <c r="T1092" s="78">
        <f t="shared" si="139"/>
        <v>169</v>
      </c>
      <c r="U1092" s="77">
        <f t="shared" si="140"/>
        <v>7564</v>
      </c>
      <c r="V1092" s="77">
        <f t="shared" si="141"/>
        <v>8247.2</v>
      </c>
      <c r="W1092" s="78">
        <f t="shared" si="142"/>
        <v>125</v>
      </c>
      <c r="X1092" s="77">
        <f t="shared" si="143"/>
        <v>6100</v>
      </c>
      <c r="AH1092" s="2"/>
      <c r="AQ1092" s="2"/>
      <c r="AS1092" s="2"/>
      <c r="AT1092" s="2"/>
    </row>
    <row r="1093" spans="1:46" ht="12.75">
      <c r="A1093" s="3">
        <v>2016</v>
      </c>
      <c r="B1093" s="3">
        <v>18030</v>
      </c>
      <c r="C1093" s="1" t="s">
        <v>1180</v>
      </c>
      <c r="D1093" s="2">
        <v>42345</v>
      </c>
      <c r="E1093" s="1" t="s">
        <v>1324</v>
      </c>
      <c r="F1093" s="2">
        <v>42359</v>
      </c>
      <c r="G1093" s="77">
        <v>48.8</v>
      </c>
      <c r="H1093" s="77">
        <v>48.8</v>
      </c>
      <c r="I1093" s="77">
        <v>0</v>
      </c>
      <c r="J1093" s="2">
        <v>42514</v>
      </c>
      <c r="K1093" s="78">
        <v>30</v>
      </c>
      <c r="L1093" s="2">
        <v>42370</v>
      </c>
      <c r="M1093" s="2">
        <v>42735</v>
      </c>
      <c r="N1093" s="77">
        <v>0</v>
      </c>
      <c r="P1093" s="77">
        <v>0</v>
      </c>
      <c r="Q1093" s="78">
        <f t="shared" si="136"/>
        <v>155</v>
      </c>
      <c r="R1093" s="3" t="str">
        <f t="shared" si="137"/>
        <v>S</v>
      </c>
      <c r="S1093" s="77">
        <f t="shared" si="138"/>
        <v>0</v>
      </c>
      <c r="T1093" s="78">
        <f t="shared" si="139"/>
        <v>169</v>
      </c>
      <c r="U1093" s="77">
        <f t="shared" si="140"/>
        <v>7564</v>
      </c>
      <c r="V1093" s="77">
        <f t="shared" si="141"/>
        <v>8247.2</v>
      </c>
      <c r="W1093" s="78">
        <f t="shared" si="142"/>
        <v>125</v>
      </c>
      <c r="X1093" s="77">
        <f t="shared" si="143"/>
        <v>6100</v>
      </c>
      <c r="AH1093" s="2"/>
      <c r="AQ1093" s="2"/>
      <c r="AS1093" s="2"/>
      <c r="AT1093" s="2"/>
    </row>
    <row r="1094" spans="1:46" ht="12.75">
      <c r="A1094" s="3">
        <v>2016</v>
      </c>
      <c r="B1094" s="3">
        <v>18031</v>
      </c>
      <c r="C1094" s="1" t="s">
        <v>1180</v>
      </c>
      <c r="D1094" s="2">
        <v>42345</v>
      </c>
      <c r="E1094" s="1" t="s">
        <v>1325</v>
      </c>
      <c r="F1094" s="2">
        <v>42359</v>
      </c>
      <c r="G1094" s="77">
        <v>73.57</v>
      </c>
      <c r="H1094" s="77">
        <v>73.57</v>
      </c>
      <c r="I1094" s="77">
        <v>0</v>
      </c>
      <c r="J1094" s="2">
        <v>42510</v>
      </c>
      <c r="K1094" s="78">
        <v>30</v>
      </c>
      <c r="L1094" s="2">
        <v>42370</v>
      </c>
      <c r="M1094" s="2">
        <v>42735</v>
      </c>
      <c r="N1094" s="77">
        <v>0</v>
      </c>
      <c r="P1094" s="77">
        <v>0</v>
      </c>
      <c r="Q1094" s="78">
        <f t="shared" si="136"/>
        <v>151</v>
      </c>
      <c r="R1094" s="3" t="str">
        <f t="shared" si="137"/>
        <v>S</v>
      </c>
      <c r="S1094" s="77">
        <f t="shared" si="138"/>
        <v>0</v>
      </c>
      <c r="T1094" s="78">
        <f t="shared" si="139"/>
        <v>165</v>
      </c>
      <c r="U1094" s="77">
        <f t="shared" si="140"/>
        <v>11109.07</v>
      </c>
      <c r="V1094" s="77">
        <f t="shared" si="141"/>
        <v>12139.05</v>
      </c>
      <c r="W1094" s="78">
        <f t="shared" si="142"/>
        <v>121</v>
      </c>
      <c r="X1094" s="77">
        <f t="shared" si="143"/>
        <v>8901.97</v>
      </c>
      <c r="AH1094" s="2"/>
      <c r="AQ1094" s="2"/>
      <c r="AS1094" s="2"/>
      <c r="AT1094" s="2"/>
    </row>
    <row r="1095" spans="1:46" ht="12.75">
      <c r="A1095" s="3">
        <v>2016</v>
      </c>
      <c r="B1095" s="3">
        <v>18045</v>
      </c>
      <c r="C1095" s="1" t="s">
        <v>1180</v>
      </c>
      <c r="D1095" s="2">
        <v>42345</v>
      </c>
      <c r="E1095" s="1" t="s">
        <v>1326</v>
      </c>
      <c r="F1095" s="2">
        <v>42359</v>
      </c>
      <c r="G1095" s="77">
        <v>739.56</v>
      </c>
      <c r="H1095" s="77">
        <v>739.56</v>
      </c>
      <c r="I1095" s="77">
        <v>0</v>
      </c>
      <c r="J1095" s="2">
        <v>42510</v>
      </c>
      <c r="K1095" s="78">
        <v>30</v>
      </c>
      <c r="L1095" s="2">
        <v>42370</v>
      </c>
      <c r="M1095" s="2">
        <v>42735</v>
      </c>
      <c r="N1095" s="77">
        <v>0</v>
      </c>
      <c r="P1095" s="77">
        <v>0</v>
      </c>
      <c r="Q1095" s="78">
        <f t="shared" si="136"/>
        <v>151</v>
      </c>
      <c r="R1095" s="3" t="str">
        <f t="shared" si="137"/>
        <v>S</v>
      </c>
      <c r="S1095" s="77">
        <f t="shared" si="138"/>
        <v>0</v>
      </c>
      <c r="T1095" s="78">
        <f t="shared" si="139"/>
        <v>165</v>
      </c>
      <c r="U1095" s="77">
        <f t="shared" si="140"/>
        <v>111673.56</v>
      </c>
      <c r="V1095" s="77">
        <f t="shared" si="141"/>
        <v>122027.4</v>
      </c>
      <c r="W1095" s="78">
        <f t="shared" si="142"/>
        <v>121</v>
      </c>
      <c r="X1095" s="77">
        <f t="shared" si="143"/>
        <v>89486.76</v>
      </c>
      <c r="AH1095" s="2"/>
      <c r="AQ1095" s="2"/>
      <c r="AS1095" s="2"/>
      <c r="AT1095" s="2"/>
    </row>
    <row r="1096" spans="1:46" ht="12.75">
      <c r="A1096" s="3">
        <v>2016</v>
      </c>
      <c r="B1096" s="3">
        <v>18048</v>
      </c>
      <c r="C1096" s="1" t="s">
        <v>1180</v>
      </c>
      <c r="D1096" s="2">
        <v>42345</v>
      </c>
      <c r="E1096" s="1" t="s">
        <v>1327</v>
      </c>
      <c r="F1096" s="2">
        <v>42359</v>
      </c>
      <c r="G1096" s="77">
        <v>181.24</v>
      </c>
      <c r="H1096" s="77">
        <v>181.24</v>
      </c>
      <c r="I1096" s="77">
        <v>0</v>
      </c>
      <c r="J1096" s="2">
        <v>42510</v>
      </c>
      <c r="K1096" s="78">
        <v>30</v>
      </c>
      <c r="L1096" s="2">
        <v>42370</v>
      </c>
      <c r="M1096" s="2">
        <v>42735</v>
      </c>
      <c r="N1096" s="77">
        <v>0</v>
      </c>
      <c r="P1096" s="77">
        <v>0</v>
      </c>
      <c r="Q1096" s="78">
        <f t="shared" si="136"/>
        <v>151</v>
      </c>
      <c r="R1096" s="3" t="str">
        <f t="shared" si="137"/>
        <v>S</v>
      </c>
      <c r="S1096" s="77">
        <f t="shared" si="138"/>
        <v>0</v>
      </c>
      <c r="T1096" s="78">
        <f t="shared" si="139"/>
        <v>165</v>
      </c>
      <c r="U1096" s="77">
        <f t="shared" si="140"/>
        <v>27367.24</v>
      </c>
      <c r="V1096" s="77">
        <f t="shared" si="141"/>
        <v>29904.6</v>
      </c>
      <c r="W1096" s="78">
        <f t="shared" si="142"/>
        <v>121</v>
      </c>
      <c r="X1096" s="77">
        <f t="shared" si="143"/>
        <v>21930.04</v>
      </c>
      <c r="AH1096" s="2"/>
      <c r="AQ1096" s="2"/>
      <c r="AS1096" s="2"/>
      <c r="AT1096" s="2"/>
    </row>
    <row r="1097" spans="1:46" ht="12.75">
      <c r="A1097" s="3">
        <v>2016</v>
      </c>
      <c r="B1097" s="3">
        <v>18049</v>
      </c>
      <c r="C1097" s="1" t="s">
        <v>1180</v>
      </c>
      <c r="D1097" s="2">
        <v>42345</v>
      </c>
      <c r="E1097" s="1" t="s">
        <v>1328</v>
      </c>
      <c r="F1097" s="2">
        <v>42359</v>
      </c>
      <c r="G1097" s="77">
        <v>113.82</v>
      </c>
      <c r="H1097" s="77">
        <v>0</v>
      </c>
      <c r="I1097" s="77">
        <v>0</v>
      </c>
      <c r="J1097" s="2">
        <v>1</v>
      </c>
      <c r="K1097" s="78">
        <v>30</v>
      </c>
      <c r="L1097" s="2">
        <v>42370</v>
      </c>
      <c r="M1097" s="2">
        <v>42735</v>
      </c>
      <c r="N1097" s="77">
        <v>0</v>
      </c>
      <c r="P1097" s="77">
        <v>0</v>
      </c>
      <c r="Q1097" s="78">
        <f t="shared" si="136"/>
        <v>0</v>
      </c>
      <c r="R1097" s="3" t="str">
        <f t="shared" si="137"/>
        <v>N</v>
      </c>
      <c r="S1097" s="77">
        <f t="shared" si="138"/>
        <v>113.82</v>
      </c>
      <c r="T1097" s="78">
        <f t="shared" si="139"/>
        <v>0</v>
      </c>
      <c r="U1097" s="77">
        <f t="shared" si="140"/>
        <v>0</v>
      </c>
      <c r="V1097" s="77">
        <f t="shared" si="141"/>
        <v>0</v>
      </c>
      <c r="W1097" s="78">
        <f t="shared" si="142"/>
        <v>0</v>
      </c>
      <c r="X1097" s="77">
        <f t="shared" si="143"/>
        <v>0</v>
      </c>
      <c r="AH1097" s="2"/>
      <c r="AQ1097" s="2"/>
      <c r="AS1097" s="2"/>
      <c r="AT1097" s="2"/>
    </row>
    <row r="1098" spans="1:46" ht="12.75">
      <c r="A1098" s="3">
        <v>2016</v>
      </c>
      <c r="B1098" s="3">
        <v>18034</v>
      </c>
      <c r="C1098" s="1" t="s">
        <v>1180</v>
      </c>
      <c r="D1098" s="2">
        <v>42345</v>
      </c>
      <c r="E1098" s="1" t="s">
        <v>1329</v>
      </c>
      <c r="F1098" s="2">
        <v>42359</v>
      </c>
      <c r="G1098" s="77">
        <v>217.16</v>
      </c>
      <c r="H1098" s="77">
        <v>217.16</v>
      </c>
      <c r="I1098" s="77">
        <v>0</v>
      </c>
      <c r="J1098" s="2">
        <v>42514</v>
      </c>
      <c r="K1098" s="78">
        <v>30</v>
      </c>
      <c r="L1098" s="2">
        <v>42370</v>
      </c>
      <c r="M1098" s="2">
        <v>42735</v>
      </c>
      <c r="N1098" s="77">
        <v>0</v>
      </c>
      <c r="P1098" s="77">
        <v>0</v>
      </c>
      <c r="Q1098" s="78">
        <f t="shared" si="136"/>
        <v>155</v>
      </c>
      <c r="R1098" s="3" t="str">
        <f t="shared" si="137"/>
        <v>S</v>
      </c>
      <c r="S1098" s="77">
        <f t="shared" si="138"/>
        <v>0</v>
      </c>
      <c r="T1098" s="78">
        <f t="shared" si="139"/>
        <v>169</v>
      </c>
      <c r="U1098" s="77">
        <f t="shared" si="140"/>
        <v>33659.8</v>
      </c>
      <c r="V1098" s="77">
        <f t="shared" si="141"/>
        <v>36700.04</v>
      </c>
      <c r="W1098" s="78">
        <f t="shared" si="142"/>
        <v>125</v>
      </c>
      <c r="X1098" s="77">
        <f t="shared" si="143"/>
        <v>27145</v>
      </c>
      <c r="AH1098" s="2"/>
      <c r="AQ1098" s="2"/>
      <c r="AS1098" s="2"/>
      <c r="AT1098" s="2"/>
    </row>
    <row r="1099" spans="1:46" ht="12.75">
      <c r="A1099" s="3">
        <v>2016</v>
      </c>
      <c r="B1099" s="3">
        <v>18043</v>
      </c>
      <c r="C1099" s="1" t="s">
        <v>1180</v>
      </c>
      <c r="D1099" s="2">
        <v>42345</v>
      </c>
      <c r="E1099" s="1" t="s">
        <v>1330</v>
      </c>
      <c r="F1099" s="2">
        <v>42359</v>
      </c>
      <c r="G1099" s="77">
        <v>92.55</v>
      </c>
      <c r="H1099" s="77">
        <v>92.55</v>
      </c>
      <c r="I1099" s="77">
        <v>0</v>
      </c>
      <c r="J1099" s="2">
        <v>42510</v>
      </c>
      <c r="K1099" s="78">
        <v>30</v>
      </c>
      <c r="L1099" s="2">
        <v>42370</v>
      </c>
      <c r="M1099" s="2">
        <v>42735</v>
      </c>
      <c r="N1099" s="77">
        <v>0</v>
      </c>
      <c r="P1099" s="77">
        <v>0</v>
      </c>
      <c r="Q1099" s="78">
        <f t="shared" si="136"/>
        <v>151</v>
      </c>
      <c r="R1099" s="3" t="str">
        <f t="shared" si="137"/>
        <v>S</v>
      </c>
      <c r="S1099" s="77">
        <f t="shared" si="138"/>
        <v>0</v>
      </c>
      <c r="T1099" s="78">
        <f t="shared" si="139"/>
        <v>165</v>
      </c>
      <c r="U1099" s="77">
        <f t="shared" si="140"/>
        <v>13975.05</v>
      </c>
      <c r="V1099" s="77">
        <f t="shared" si="141"/>
        <v>15270.75</v>
      </c>
      <c r="W1099" s="78">
        <f t="shared" si="142"/>
        <v>121</v>
      </c>
      <c r="X1099" s="77">
        <f t="shared" si="143"/>
        <v>11198.55</v>
      </c>
      <c r="AH1099" s="2"/>
      <c r="AQ1099" s="2"/>
      <c r="AS1099" s="2"/>
      <c r="AT1099" s="2"/>
    </row>
    <row r="1100" spans="1:46" ht="12.75">
      <c r="A1100" s="3">
        <v>2016</v>
      </c>
      <c r="B1100" s="3">
        <v>18032</v>
      </c>
      <c r="C1100" s="1" t="s">
        <v>1180</v>
      </c>
      <c r="D1100" s="2">
        <v>42345</v>
      </c>
      <c r="E1100" s="1" t="s">
        <v>1331</v>
      </c>
      <c r="F1100" s="2">
        <v>42359</v>
      </c>
      <c r="G1100" s="77">
        <v>95.93</v>
      </c>
      <c r="H1100" s="77">
        <v>95.93</v>
      </c>
      <c r="I1100" s="77">
        <v>0</v>
      </c>
      <c r="J1100" s="2">
        <v>42510</v>
      </c>
      <c r="K1100" s="78">
        <v>30</v>
      </c>
      <c r="L1100" s="2">
        <v>42370</v>
      </c>
      <c r="M1100" s="2">
        <v>42735</v>
      </c>
      <c r="N1100" s="77">
        <v>0</v>
      </c>
      <c r="P1100" s="77">
        <v>0</v>
      </c>
      <c r="Q1100" s="78">
        <f t="shared" si="136"/>
        <v>151</v>
      </c>
      <c r="R1100" s="3" t="str">
        <f t="shared" si="137"/>
        <v>S</v>
      </c>
      <c r="S1100" s="77">
        <f t="shared" si="138"/>
        <v>0</v>
      </c>
      <c r="T1100" s="78">
        <f t="shared" si="139"/>
        <v>165</v>
      </c>
      <c r="U1100" s="77">
        <f t="shared" si="140"/>
        <v>14485.43</v>
      </c>
      <c r="V1100" s="77">
        <f t="shared" si="141"/>
        <v>15828.45</v>
      </c>
      <c r="W1100" s="78">
        <f t="shared" si="142"/>
        <v>121</v>
      </c>
      <c r="X1100" s="77">
        <f t="shared" si="143"/>
        <v>11607.53</v>
      </c>
      <c r="AH1100" s="2"/>
      <c r="AQ1100" s="2"/>
      <c r="AS1100" s="2"/>
      <c r="AT1100" s="2"/>
    </row>
    <row r="1101" spans="1:46" ht="12.75">
      <c r="A1101" s="3">
        <v>2016</v>
      </c>
      <c r="B1101" s="3">
        <v>18029</v>
      </c>
      <c r="C1101" s="1" t="s">
        <v>1180</v>
      </c>
      <c r="D1101" s="2">
        <v>42345</v>
      </c>
      <c r="E1101" s="1" t="s">
        <v>1332</v>
      </c>
      <c r="F1101" s="2">
        <v>42359</v>
      </c>
      <c r="G1101" s="77">
        <v>352.42</v>
      </c>
      <c r="H1101" s="77">
        <v>352.42</v>
      </c>
      <c r="I1101" s="77">
        <v>0</v>
      </c>
      <c r="J1101" s="2">
        <v>42510</v>
      </c>
      <c r="K1101" s="78">
        <v>30</v>
      </c>
      <c r="L1101" s="2">
        <v>42370</v>
      </c>
      <c r="M1101" s="2">
        <v>42735</v>
      </c>
      <c r="N1101" s="77">
        <v>0</v>
      </c>
      <c r="P1101" s="77">
        <v>0</v>
      </c>
      <c r="Q1101" s="78">
        <f t="shared" si="136"/>
        <v>151</v>
      </c>
      <c r="R1101" s="3" t="str">
        <f t="shared" si="137"/>
        <v>S</v>
      </c>
      <c r="S1101" s="77">
        <f t="shared" si="138"/>
        <v>0</v>
      </c>
      <c r="T1101" s="78">
        <f t="shared" si="139"/>
        <v>165</v>
      </c>
      <c r="U1101" s="77">
        <f t="shared" si="140"/>
        <v>53215.42</v>
      </c>
      <c r="V1101" s="77">
        <f t="shared" si="141"/>
        <v>58149.3</v>
      </c>
      <c r="W1101" s="78">
        <f t="shared" si="142"/>
        <v>121</v>
      </c>
      <c r="X1101" s="77">
        <f t="shared" si="143"/>
        <v>42642.82</v>
      </c>
      <c r="AH1101" s="2"/>
      <c r="AQ1101" s="2"/>
      <c r="AS1101" s="2"/>
      <c r="AT1101" s="2"/>
    </row>
    <row r="1102" spans="1:46" ht="12.75">
      <c r="A1102" s="3">
        <v>2016</v>
      </c>
      <c r="B1102" s="3">
        <v>18028</v>
      </c>
      <c r="C1102" s="1" t="s">
        <v>1180</v>
      </c>
      <c r="D1102" s="2">
        <v>42345</v>
      </c>
      <c r="E1102" s="1" t="s">
        <v>1333</v>
      </c>
      <c r="F1102" s="2">
        <v>42359</v>
      </c>
      <c r="G1102" s="77">
        <v>100.86</v>
      </c>
      <c r="H1102" s="77">
        <v>100.86</v>
      </c>
      <c r="I1102" s="77">
        <v>0</v>
      </c>
      <c r="J1102" s="2">
        <v>42510</v>
      </c>
      <c r="K1102" s="78">
        <v>30</v>
      </c>
      <c r="L1102" s="2">
        <v>42370</v>
      </c>
      <c r="M1102" s="2">
        <v>42735</v>
      </c>
      <c r="N1102" s="77">
        <v>0</v>
      </c>
      <c r="P1102" s="77">
        <v>0</v>
      </c>
      <c r="Q1102" s="78">
        <f t="shared" si="136"/>
        <v>151</v>
      </c>
      <c r="R1102" s="3" t="str">
        <f t="shared" si="137"/>
        <v>S</v>
      </c>
      <c r="S1102" s="77">
        <f t="shared" si="138"/>
        <v>0</v>
      </c>
      <c r="T1102" s="78">
        <f t="shared" si="139"/>
        <v>165</v>
      </c>
      <c r="U1102" s="77">
        <f t="shared" si="140"/>
        <v>15229.86</v>
      </c>
      <c r="V1102" s="77">
        <f t="shared" si="141"/>
        <v>16641.9</v>
      </c>
      <c r="W1102" s="78">
        <f t="shared" si="142"/>
        <v>121</v>
      </c>
      <c r="X1102" s="77">
        <f t="shared" si="143"/>
        <v>12204.06</v>
      </c>
      <c r="AH1102" s="2"/>
      <c r="AQ1102" s="2"/>
      <c r="AS1102" s="2"/>
      <c r="AT1102" s="2"/>
    </row>
    <row r="1103" spans="1:46" ht="12.75">
      <c r="A1103" s="3">
        <v>2016</v>
      </c>
      <c r="B1103" s="3">
        <v>18035</v>
      </c>
      <c r="C1103" s="1" t="s">
        <v>1180</v>
      </c>
      <c r="D1103" s="2">
        <v>42345</v>
      </c>
      <c r="E1103" s="1" t="s">
        <v>1334</v>
      </c>
      <c r="F1103" s="2">
        <v>42359</v>
      </c>
      <c r="G1103" s="77">
        <v>75.82</v>
      </c>
      <c r="H1103" s="77">
        <v>75.82</v>
      </c>
      <c r="I1103" s="77">
        <v>0</v>
      </c>
      <c r="J1103" s="2">
        <v>42510</v>
      </c>
      <c r="K1103" s="78">
        <v>30</v>
      </c>
      <c r="L1103" s="2">
        <v>42370</v>
      </c>
      <c r="M1103" s="2">
        <v>42735</v>
      </c>
      <c r="N1103" s="77">
        <v>0</v>
      </c>
      <c r="P1103" s="77">
        <v>0</v>
      </c>
      <c r="Q1103" s="78">
        <f t="shared" si="136"/>
        <v>151</v>
      </c>
      <c r="R1103" s="3" t="str">
        <f t="shared" si="137"/>
        <v>S</v>
      </c>
      <c r="S1103" s="77">
        <f t="shared" si="138"/>
        <v>0</v>
      </c>
      <c r="T1103" s="78">
        <f t="shared" si="139"/>
        <v>165</v>
      </c>
      <c r="U1103" s="77">
        <f t="shared" si="140"/>
        <v>11448.82</v>
      </c>
      <c r="V1103" s="77">
        <f t="shared" si="141"/>
        <v>12510.3</v>
      </c>
      <c r="W1103" s="78">
        <f t="shared" si="142"/>
        <v>121</v>
      </c>
      <c r="X1103" s="77">
        <f t="shared" si="143"/>
        <v>9174.22</v>
      </c>
      <c r="AH1103" s="2"/>
      <c r="AQ1103" s="2"/>
      <c r="AS1103" s="2"/>
      <c r="AT1103" s="2"/>
    </row>
    <row r="1104" spans="1:46" ht="12.75">
      <c r="A1104" s="3">
        <v>2016</v>
      </c>
      <c r="B1104" s="3">
        <v>18042</v>
      </c>
      <c r="C1104" s="1" t="s">
        <v>1180</v>
      </c>
      <c r="D1104" s="2">
        <v>42345</v>
      </c>
      <c r="E1104" s="1" t="s">
        <v>1335</v>
      </c>
      <c r="F1104" s="2">
        <v>42359</v>
      </c>
      <c r="G1104" s="77">
        <v>84.72</v>
      </c>
      <c r="H1104" s="77">
        <v>84.72</v>
      </c>
      <c r="I1104" s="77">
        <v>0</v>
      </c>
      <c r="J1104" s="2">
        <v>42510</v>
      </c>
      <c r="K1104" s="78">
        <v>30</v>
      </c>
      <c r="L1104" s="2">
        <v>42370</v>
      </c>
      <c r="M1104" s="2">
        <v>42735</v>
      </c>
      <c r="N1104" s="77">
        <v>0</v>
      </c>
      <c r="P1104" s="77">
        <v>0</v>
      </c>
      <c r="Q1104" s="78">
        <f t="shared" si="136"/>
        <v>151</v>
      </c>
      <c r="R1104" s="3" t="str">
        <f t="shared" si="137"/>
        <v>S</v>
      </c>
      <c r="S1104" s="77">
        <f t="shared" si="138"/>
        <v>0</v>
      </c>
      <c r="T1104" s="78">
        <f t="shared" si="139"/>
        <v>165</v>
      </c>
      <c r="U1104" s="77">
        <f t="shared" si="140"/>
        <v>12792.72</v>
      </c>
      <c r="V1104" s="77">
        <f t="shared" si="141"/>
        <v>13978.8</v>
      </c>
      <c r="W1104" s="78">
        <f t="shared" si="142"/>
        <v>121</v>
      </c>
      <c r="X1104" s="77">
        <f t="shared" si="143"/>
        <v>10251.12</v>
      </c>
      <c r="AH1104" s="2"/>
      <c r="AS1104" s="2"/>
      <c r="AT1104" s="2"/>
    </row>
    <row r="1105" spans="1:46" ht="12.75">
      <c r="A1105" s="3">
        <v>2016</v>
      </c>
      <c r="B1105" s="3">
        <v>18047</v>
      </c>
      <c r="C1105" s="1" t="s">
        <v>1180</v>
      </c>
      <c r="D1105" s="2">
        <v>42345</v>
      </c>
      <c r="E1105" s="1" t="s">
        <v>1336</v>
      </c>
      <c r="F1105" s="2">
        <v>42359</v>
      </c>
      <c r="G1105" s="77">
        <v>69.41</v>
      </c>
      <c r="H1105" s="77">
        <v>69.41</v>
      </c>
      <c r="I1105" s="77">
        <v>0</v>
      </c>
      <c r="J1105" s="2">
        <v>42510</v>
      </c>
      <c r="K1105" s="78">
        <v>30</v>
      </c>
      <c r="L1105" s="2">
        <v>42370</v>
      </c>
      <c r="M1105" s="2">
        <v>42735</v>
      </c>
      <c r="N1105" s="77">
        <v>0</v>
      </c>
      <c r="P1105" s="77">
        <v>0</v>
      </c>
      <c r="Q1105" s="78">
        <f t="shared" si="136"/>
        <v>151</v>
      </c>
      <c r="R1105" s="3" t="str">
        <f t="shared" si="137"/>
        <v>S</v>
      </c>
      <c r="S1105" s="77">
        <f t="shared" si="138"/>
        <v>0</v>
      </c>
      <c r="T1105" s="78">
        <f t="shared" si="139"/>
        <v>165</v>
      </c>
      <c r="U1105" s="77">
        <f t="shared" si="140"/>
        <v>10480.91</v>
      </c>
      <c r="V1105" s="77">
        <f t="shared" si="141"/>
        <v>11452.65</v>
      </c>
      <c r="W1105" s="78">
        <f t="shared" si="142"/>
        <v>121</v>
      </c>
      <c r="X1105" s="77">
        <f t="shared" si="143"/>
        <v>8398.61</v>
      </c>
      <c r="AH1105" s="2"/>
      <c r="AQ1105" s="2"/>
      <c r="AS1105" s="2"/>
      <c r="AT1105" s="2"/>
    </row>
    <row r="1106" spans="1:46" ht="12.75">
      <c r="A1106" s="3">
        <v>2016</v>
      </c>
      <c r="B1106" s="3">
        <v>18038</v>
      </c>
      <c r="C1106" s="1" t="s">
        <v>1180</v>
      </c>
      <c r="D1106" s="2">
        <v>42345</v>
      </c>
      <c r="E1106" s="1" t="s">
        <v>1337</v>
      </c>
      <c r="F1106" s="2">
        <v>42359</v>
      </c>
      <c r="G1106" s="77">
        <v>198.96</v>
      </c>
      <c r="H1106" s="77">
        <v>198.96</v>
      </c>
      <c r="I1106" s="77">
        <v>0</v>
      </c>
      <c r="J1106" s="2">
        <v>42510</v>
      </c>
      <c r="K1106" s="78">
        <v>30</v>
      </c>
      <c r="L1106" s="2">
        <v>42370</v>
      </c>
      <c r="M1106" s="2">
        <v>42735</v>
      </c>
      <c r="N1106" s="77">
        <v>0</v>
      </c>
      <c r="P1106" s="77">
        <v>0</v>
      </c>
      <c r="Q1106" s="78">
        <f t="shared" si="136"/>
        <v>151</v>
      </c>
      <c r="R1106" s="3" t="str">
        <f t="shared" si="137"/>
        <v>S</v>
      </c>
      <c r="S1106" s="77">
        <f t="shared" si="138"/>
        <v>0</v>
      </c>
      <c r="T1106" s="78">
        <f t="shared" si="139"/>
        <v>165</v>
      </c>
      <c r="U1106" s="77">
        <f t="shared" si="140"/>
        <v>30042.96</v>
      </c>
      <c r="V1106" s="77">
        <f t="shared" si="141"/>
        <v>32828.4</v>
      </c>
      <c r="W1106" s="78">
        <f t="shared" si="142"/>
        <v>121</v>
      </c>
      <c r="X1106" s="77">
        <f t="shared" si="143"/>
        <v>24074.16</v>
      </c>
      <c r="AH1106" s="2"/>
      <c r="AQ1106" s="2"/>
      <c r="AS1106" s="2"/>
      <c r="AT1106" s="2"/>
    </row>
    <row r="1107" spans="1:46" ht="12.75">
      <c r="A1107" s="3">
        <v>2016</v>
      </c>
      <c r="B1107" s="3">
        <v>18044</v>
      </c>
      <c r="C1107" s="1" t="s">
        <v>1180</v>
      </c>
      <c r="D1107" s="2">
        <v>42345</v>
      </c>
      <c r="E1107" s="1" t="s">
        <v>1338</v>
      </c>
      <c r="F1107" s="2">
        <v>42359</v>
      </c>
      <c r="G1107" s="77">
        <v>92.29</v>
      </c>
      <c r="H1107" s="77">
        <v>92.29</v>
      </c>
      <c r="I1107" s="77">
        <v>0</v>
      </c>
      <c r="J1107" s="2">
        <v>42510</v>
      </c>
      <c r="K1107" s="78">
        <v>30</v>
      </c>
      <c r="L1107" s="2">
        <v>42370</v>
      </c>
      <c r="M1107" s="2">
        <v>42735</v>
      </c>
      <c r="N1107" s="77">
        <v>0</v>
      </c>
      <c r="P1107" s="77">
        <v>0</v>
      </c>
      <c r="Q1107" s="78">
        <f t="shared" si="136"/>
        <v>151</v>
      </c>
      <c r="R1107" s="3" t="str">
        <f t="shared" si="137"/>
        <v>S</v>
      </c>
      <c r="S1107" s="77">
        <f t="shared" si="138"/>
        <v>0</v>
      </c>
      <c r="T1107" s="78">
        <f t="shared" si="139"/>
        <v>165</v>
      </c>
      <c r="U1107" s="77">
        <f t="shared" si="140"/>
        <v>13935.79</v>
      </c>
      <c r="V1107" s="77">
        <f t="shared" si="141"/>
        <v>15227.85</v>
      </c>
      <c r="W1107" s="78">
        <f t="shared" si="142"/>
        <v>121</v>
      </c>
      <c r="X1107" s="77">
        <f t="shared" si="143"/>
        <v>11167.09</v>
      </c>
      <c r="AH1107" s="2"/>
      <c r="AQ1107" s="2"/>
      <c r="AS1107" s="2"/>
      <c r="AT1107" s="2"/>
    </row>
    <row r="1108" spans="1:46" ht="12.75">
      <c r="A1108" s="3">
        <v>2016</v>
      </c>
      <c r="B1108" s="3">
        <v>18039</v>
      </c>
      <c r="C1108" s="1" t="s">
        <v>1180</v>
      </c>
      <c r="D1108" s="2">
        <v>42345</v>
      </c>
      <c r="E1108" s="1" t="s">
        <v>1339</v>
      </c>
      <c r="F1108" s="2">
        <v>42359</v>
      </c>
      <c r="G1108" s="77">
        <v>66.88</v>
      </c>
      <c r="H1108" s="77">
        <v>66.88</v>
      </c>
      <c r="I1108" s="77">
        <v>0</v>
      </c>
      <c r="J1108" s="2">
        <v>42510</v>
      </c>
      <c r="K1108" s="78">
        <v>30</v>
      </c>
      <c r="L1108" s="2">
        <v>42370</v>
      </c>
      <c r="M1108" s="2">
        <v>42735</v>
      </c>
      <c r="N1108" s="77">
        <v>0</v>
      </c>
      <c r="P1108" s="77">
        <v>0</v>
      </c>
      <c r="Q1108" s="78">
        <f t="shared" si="136"/>
        <v>151</v>
      </c>
      <c r="R1108" s="3" t="str">
        <f t="shared" si="137"/>
        <v>S</v>
      </c>
      <c r="S1108" s="77">
        <f t="shared" si="138"/>
        <v>0</v>
      </c>
      <c r="T1108" s="78">
        <f t="shared" si="139"/>
        <v>165</v>
      </c>
      <c r="U1108" s="77">
        <f t="shared" si="140"/>
        <v>10098.88</v>
      </c>
      <c r="V1108" s="77">
        <f t="shared" si="141"/>
        <v>11035.2</v>
      </c>
      <c r="W1108" s="78">
        <f t="shared" si="142"/>
        <v>121</v>
      </c>
      <c r="X1108" s="77">
        <f t="shared" si="143"/>
        <v>8092.48</v>
      </c>
      <c r="AH1108" s="2"/>
      <c r="AQ1108" s="2"/>
      <c r="AS1108" s="2"/>
      <c r="AT1108" s="2"/>
    </row>
    <row r="1109" spans="1:46" ht="12.75">
      <c r="A1109" s="3">
        <v>2016</v>
      </c>
      <c r="B1109" s="3">
        <v>18032</v>
      </c>
      <c r="C1109" s="1" t="s">
        <v>1180</v>
      </c>
      <c r="D1109" s="2">
        <v>42003</v>
      </c>
      <c r="E1109" s="1" t="s">
        <v>1340</v>
      </c>
      <c r="F1109" s="2">
        <v>42003</v>
      </c>
      <c r="G1109" s="77">
        <v>118.85</v>
      </c>
      <c r="H1109" s="77">
        <v>0</v>
      </c>
      <c r="I1109" s="77">
        <v>0</v>
      </c>
      <c r="J1109" s="2">
        <v>1</v>
      </c>
      <c r="K1109" s="78">
        <v>30</v>
      </c>
      <c r="L1109" s="2">
        <v>42370</v>
      </c>
      <c r="M1109" s="2">
        <v>42735</v>
      </c>
      <c r="N1109" s="77">
        <v>0</v>
      </c>
      <c r="P1109" s="77">
        <v>0</v>
      </c>
      <c r="Q1109" s="78">
        <f t="shared" si="136"/>
        <v>0</v>
      </c>
      <c r="R1109" s="3" t="str">
        <f t="shared" si="137"/>
        <v>N</v>
      </c>
      <c r="S1109" s="77">
        <f t="shared" si="138"/>
        <v>118.85</v>
      </c>
      <c r="T1109" s="78">
        <f t="shared" si="139"/>
        <v>0</v>
      </c>
      <c r="U1109" s="77">
        <f t="shared" si="140"/>
        <v>0</v>
      </c>
      <c r="V1109" s="77">
        <f t="shared" si="141"/>
        <v>0</v>
      </c>
      <c r="W1109" s="78">
        <f t="shared" si="142"/>
        <v>0</v>
      </c>
      <c r="X1109" s="77">
        <f t="shared" si="143"/>
        <v>0</v>
      </c>
      <c r="AH1109" s="2"/>
      <c r="AQ1109" s="2"/>
      <c r="AS1109" s="2"/>
      <c r="AT1109" s="2"/>
    </row>
    <row r="1110" spans="1:46" ht="12.75">
      <c r="A1110" s="3">
        <v>2016</v>
      </c>
      <c r="C1110" s="1" t="s">
        <v>1180</v>
      </c>
      <c r="D1110" s="2">
        <v>41004</v>
      </c>
      <c r="E1110" s="1" t="s">
        <v>1341</v>
      </c>
      <c r="F1110" s="2">
        <v>41089</v>
      </c>
      <c r="G1110" s="77">
        <v>47745</v>
      </c>
      <c r="H1110" s="77">
        <v>0</v>
      </c>
      <c r="I1110" s="77">
        <v>0</v>
      </c>
      <c r="J1110" s="2">
        <v>1</v>
      </c>
      <c r="K1110" s="78">
        <v>30</v>
      </c>
      <c r="L1110" s="2">
        <v>42370</v>
      </c>
      <c r="M1110" s="2">
        <v>42735</v>
      </c>
      <c r="N1110" s="77">
        <v>0</v>
      </c>
      <c r="P1110" s="77">
        <v>0</v>
      </c>
      <c r="Q1110" s="78">
        <f t="shared" si="136"/>
        <v>0</v>
      </c>
      <c r="R1110" s="3" t="str">
        <f t="shared" si="137"/>
        <v>N</v>
      </c>
      <c r="S1110" s="77">
        <f t="shared" si="138"/>
        <v>47745</v>
      </c>
      <c r="T1110" s="78">
        <f t="shared" si="139"/>
        <v>0</v>
      </c>
      <c r="U1110" s="77">
        <f t="shared" si="140"/>
        <v>0</v>
      </c>
      <c r="V1110" s="77">
        <f t="shared" si="141"/>
        <v>0</v>
      </c>
      <c r="W1110" s="78">
        <f t="shared" si="142"/>
        <v>0</v>
      </c>
      <c r="X1110" s="77">
        <f t="shared" si="143"/>
        <v>0</v>
      </c>
      <c r="AH1110" s="2"/>
      <c r="AQ1110" s="2"/>
      <c r="AS1110" s="2"/>
      <c r="AT1110" s="2"/>
    </row>
    <row r="1111" spans="1:46" ht="12.75">
      <c r="A1111" s="3">
        <v>2016</v>
      </c>
      <c r="C1111" s="1" t="s">
        <v>1180</v>
      </c>
      <c r="D1111" s="2">
        <v>41066</v>
      </c>
      <c r="E1111" s="1" t="s">
        <v>1342</v>
      </c>
      <c r="F1111" s="2">
        <v>41089</v>
      </c>
      <c r="G1111" s="77">
        <v>15097</v>
      </c>
      <c r="H1111" s="77">
        <v>0</v>
      </c>
      <c r="I1111" s="77">
        <v>0</v>
      </c>
      <c r="J1111" s="2">
        <v>1</v>
      </c>
      <c r="K1111" s="78">
        <v>30</v>
      </c>
      <c r="L1111" s="2">
        <v>42370</v>
      </c>
      <c r="M1111" s="2">
        <v>42735</v>
      </c>
      <c r="N1111" s="77">
        <v>0</v>
      </c>
      <c r="P1111" s="77">
        <v>0</v>
      </c>
      <c r="Q1111" s="78">
        <f t="shared" si="136"/>
        <v>0</v>
      </c>
      <c r="R1111" s="3" t="str">
        <f t="shared" si="137"/>
        <v>N</v>
      </c>
      <c r="S1111" s="77">
        <f t="shared" si="138"/>
        <v>15097</v>
      </c>
      <c r="T1111" s="78">
        <f t="shared" si="139"/>
        <v>0</v>
      </c>
      <c r="U1111" s="77">
        <f t="shared" si="140"/>
        <v>0</v>
      </c>
      <c r="V1111" s="77">
        <f t="shared" si="141"/>
        <v>0</v>
      </c>
      <c r="W1111" s="78">
        <f t="shared" si="142"/>
        <v>0</v>
      </c>
      <c r="X1111" s="77">
        <f t="shared" si="143"/>
        <v>0</v>
      </c>
      <c r="AH1111" s="2"/>
      <c r="AQ1111" s="2"/>
      <c r="AS1111" s="2"/>
      <c r="AT1111" s="2"/>
    </row>
    <row r="1112" spans="1:46" ht="12.75">
      <c r="A1112" s="3">
        <v>2016</v>
      </c>
      <c r="B1112" s="3">
        <v>10130</v>
      </c>
      <c r="C1112" s="1" t="s">
        <v>1343</v>
      </c>
      <c r="D1112" s="2">
        <v>42193</v>
      </c>
      <c r="E1112" s="1" t="s">
        <v>1344</v>
      </c>
      <c r="F1112" s="2">
        <v>42194</v>
      </c>
      <c r="G1112" s="77">
        <v>2744.8</v>
      </c>
      <c r="H1112" s="77">
        <v>0</v>
      </c>
      <c r="I1112" s="77">
        <v>0</v>
      </c>
      <c r="J1112" s="2">
        <v>1</v>
      </c>
      <c r="K1112" s="78">
        <v>30</v>
      </c>
      <c r="L1112" s="2">
        <v>42370</v>
      </c>
      <c r="M1112" s="2">
        <v>42735</v>
      </c>
      <c r="N1112" s="77">
        <v>0</v>
      </c>
      <c r="P1112" s="77">
        <v>0</v>
      </c>
      <c r="Q1112" s="78">
        <f t="shared" si="136"/>
        <v>0</v>
      </c>
      <c r="R1112" s="3" t="str">
        <f t="shared" si="137"/>
        <v>N</v>
      </c>
      <c r="S1112" s="77">
        <f t="shared" si="138"/>
        <v>2744.8</v>
      </c>
      <c r="T1112" s="78">
        <f t="shared" si="139"/>
        <v>0</v>
      </c>
      <c r="U1112" s="77">
        <f t="shared" si="140"/>
        <v>0</v>
      </c>
      <c r="V1112" s="77">
        <f t="shared" si="141"/>
        <v>0</v>
      </c>
      <c r="W1112" s="78">
        <f t="shared" si="142"/>
        <v>0</v>
      </c>
      <c r="X1112" s="77">
        <f t="shared" si="143"/>
        <v>0</v>
      </c>
      <c r="AH1112" s="2"/>
      <c r="AQ1112" s="2"/>
      <c r="AS1112" s="2"/>
      <c r="AT1112" s="2"/>
    </row>
    <row r="1113" spans="1:46" ht="12.75">
      <c r="A1113" s="3">
        <v>2016</v>
      </c>
      <c r="B1113" s="3">
        <v>12711</v>
      </c>
      <c r="C1113" s="1" t="s">
        <v>1343</v>
      </c>
      <c r="D1113" s="2">
        <v>42251</v>
      </c>
      <c r="E1113" s="1" t="s">
        <v>1345</v>
      </c>
      <c r="F1113" s="2">
        <v>42256</v>
      </c>
      <c r="G1113" s="77">
        <v>15221.15</v>
      </c>
      <c r="H1113" s="77">
        <v>0</v>
      </c>
      <c r="I1113" s="77">
        <v>0</v>
      </c>
      <c r="J1113" s="2">
        <v>1</v>
      </c>
      <c r="K1113" s="78">
        <v>30</v>
      </c>
      <c r="L1113" s="2">
        <v>42370</v>
      </c>
      <c r="M1113" s="2">
        <v>42735</v>
      </c>
      <c r="N1113" s="77">
        <v>0</v>
      </c>
      <c r="P1113" s="77">
        <v>0</v>
      </c>
      <c r="Q1113" s="78">
        <f t="shared" si="136"/>
        <v>0</v>
      </c>
      <c r="R1113" s="3" t="str">
        <f t="shared" si="137"/>
        <v>N</v>
      </c>
      <c r="S1113" s="77">
        <f t="shared" si="138"/>
        <v>15221.15</v>
      </c>
      <c r="T1113" s="78">
        <f t="shared" si="139"/>
        <v>0</v>
      </c>
      <c r="U1113" s="77">
        <f t="shared" si="140"/>
        <v>0</v>
      </c>
      <c r="V1113" s="77">
        <f t="shared" si="141"/>
        <v>0</v>
      </c>
      <c r="W1113" s="78">
        <f t="shared" si="142"/>
        <v>0</v>
      </c>
      <c r="X1113" s="77">
        <f t="shared" si="143"/>
        <v>0</v>
      </c>
      <c r="AH1113" s="2"/>
      <c r="AQ1113" s="2"/>
      <c r="AS1113" s="2"/>
      <c r="AT1113" s="2"/>
    </row>
    <row r="1114" spans="1:46" ht="12.75">
      <c r="A1114" s="3">
        <v>2016</v>
      </c>
      <c r="B1114" s="3">
        <v>16173</v>
      </c>
      <c r="C1114" s="1" t="s">
        <v>1343</v>
      </c>
      <c r="D1114" s="2">
        <v>42318</v>
      </c>
      <c r="E1114" s="1" t="s">
        <v>1346</v>
      </c>
      <c r="F1114" s="2">
        <v>42320</v>
      </c>
      <c r="G1114" s="77">
        <v>17568.76</v>
      </c>
      <c r="H1114" s="77">
        <v>17568.76</v>
      </c>
      <c r="I1114" s="77">
        <v>0</v>
      </c>
      <c r="J1114" s="2">
        <v>42516</v>
      </c>
      <c r="K1114" s="78">
        <v>30</v>
      </c>
      <c r="L1114" s="2">
        <v>42370</v>
      </c>
      <c r="M1114" s="2">
        <v>42735</v>
      </c>
      <c r="N1114" s="77">
        <v>0</v>
      </c>
      <c r="P1114" s="77">
        <v>0</v>
      </c>
      <c r="Q1114" s="78">
        <f t="shared" si="136"/>
        <v>196</v>
      </c>
      <c r="R1114" s="3" t="str">
        <f t="shared" si="137"/>
        <v>S</v>
      </c>
      <c r="S1114" s="77">
        <f t="shared" si="138"/>
        <v>0</v>
      </c>
      <c r="T1114" s="78">
        <f t="shared" si="139"/>
        <v>198</v>
      </c>
      <c r="U1114" s="77">
        <f t="shared" si="140"/>
        <v>3443476.96</v>
      </c>
      <c r="V1114" s="77">
        <f t="shared" si="141"/>
        <v>3478614.48</v>
      </c>
      <c r="W1114" s="78">
        <f t="shared" si="142"/>
        <v>166</v>
      </c>
      <c r="X1114" s="77">
        <f t="shared" si="143"/>
        <v>2916414.16</v>
      </c>
      <c r="AH1114" s="2"/>
      <c r="AQ1114" s="2"/>
      <c r="AS1114" s="2"/>
      <c r="AT1114" s="2"/>
    </row>
    <row r="1115" spans="1:46" ht="12.75">
      <c r="A1115" s="3">
        <v>2016</v>
      </c>
      <c r="B1115" s="3">
        <v>416</v>
      </c>
      <c r="C1115" s="1" t="s">
        <v>1343</v>
      </c>
      <c r="D1115" s="2">
        <v>42380</v>
      </c>
      <c r="E1115" s="1" t="s">
        <v>1347</v>
      </c>
      <c r="F1115" s="2">
        <v>42381</v>
      </c>
      <c r="G1115" s="77">
        <v>15221.15</v>
      </c>
      <c r="H1115" s="77">
        <v>15221.15</v>
      </c>
      <c r="I1115" s="77">
        <v>0</v>
      </c>
      <c r="J1115" s="2">
        <v>42516</v>
      </c>
      <c r="K1115" s="78">
        <v>30</v>
      </c>
      <c r="L1115" s="2">
        <v>42370</v>
      </c>
      <c r="M1115" s="2">
        <v>42735</v>
      </c>
      <c r="N1115" s="77">
        <v>0</v>
      </c>
      <c r="P1115" s="77">
        <v>0</v>
      </c>
      <c r="Q1115" s="78">
        <f t="shared" si="136"/>
        <v>135</v>
      </c>
      <c r="R1115" s="3" t="str">
        <f t="shared" si="137"/>
        <v>S</v>
      </c>
      <c r="S1115" s="77">
        <f t="shared" si="138"/>
        <v>0</v>
      </c>
      <c r="T1115" s="78">
        <f t="shared" si="139"/>
        <v>136</v>
      </c>
      <c r="U1115" s="77">
        <f t="shared" si="140"/>
        <v>2054855.25</v>
      </c>
      <c r="V1115" s="77">
        <f t="shared" si="141"/>
        <v>2070076.4</v>
      </c>
      <c r="W1115" s="78">
        <f t="shared" si="142"/>
        <v>105</v>
      </c>
      <c r="X1115" s="77">
        <f t="shared" si="143"/>
        <v>1598220.75</v>
      </c>
      <c r="AH1115" s="2"/>
      <c r="AQ1115" s="2"/>
      <c r="AS1115" s="2"/>
      <c r="AT1115" s="2"/>
    </row>
    <row r="1116" spans="1:46" ht="12.75">
      <c r="A1116" s="3">
        <v>2016</v>
      </c>
      <c r="B1116" s="3">
        <v>3455</v>
      </c>
      <c r="C1116" s="1" t="s">
        <v>1343</v>
      </c>
      <c r="D1116" s="2">
        <v>42440</v>
      </c>
      <c r="E1116" s="1" t="s">
        <v>1348</v>
      </c>
      <c r="F1116" s="2">
        <v>42443</v>
      </c>
      <c r="G1116" s="77">
        <v>15245.55</v>
      </c>
      <c r="H1116" s="77">
        <v>15245.55</v>
      </c>
      <c r="I1116" s="77">
        <v>0</v>
      </c>
      <c r="J1116" s="2">
        <v>42551</v>
      </c>
      <c r="K1116" s="78">
        <v>30</v>
      </c>
      <c r="L1116" s="2">
        <v>42370</v>
      </c>
      <c r="M1116" s="2">
        <v>42735</v>
      </c>
      <c r="N1116" s="77">
        <v>0</v>
      </c>
      <c r="P1116" s="77">
        <v>0</v>
      </c>
      <c r="Q1116" s="78">
        <f t="shared" si="136"/>
        <v>108</v>
      </c>
      <c r="R1116" s="3" t="str">
        <f t="shared" si="137"/>
        <v>S</v>
      </c>
      <c r="S1116" s="77">
        <f t="shared" si="138"/>
        <v>0</v>
      </c>
      <c r="T1116" s="78">
        <f t="shared" si="139"/>
        <v>111</v>
      </c>
      <c r="U1116" s="77">
        <f t="shared" si="140"/>
        <v>1646519.4</v>
      </c>
      <c r="V1116" s="77">
        <f t="shared" si="141"/>
        <v>1692256.05</v>
      </c>
      <c r="W1116" s="78">
        <f t="shared" si="142"/>
        <v>78</v>
      </c>
      <c r="X1116" s="77">
        <f t="shared" si="143"/>
        <v>1189152.9</v>
      </c>
      <c r="AH1116" s="2"/>
      <c r="AQ1116" s="2"/>
      <c r="AS1116" s="2"/>
      <c r="AT1116" s="2"/>
    </row>
    <row r="1117" spans="1:46" ht="12.75">
      <c r="A1117" s="3">
        <v>2016</v>
      </c>
      <c r="B1117" s="3">
        <v>6467</v>
      </c>
      <c r="C1117" s="1" t="s">
        <v>1343</v>
      </c>
      <c r="D1117" s="2">
        <v>42500</v>
      </c>
      <c r="E1117" s="1" t="s">
        <v>1349</v>
      </c>
      <c r="F1117" s="2">
        <v>42507</v>
      </c>
      <c r="G1117" s="77">
        <v>15221.15</v>
      </c>
      <c r="H1117" s="77">
        <v>15221.15</v>
      </c>
      <c r="I1117" s="77">
        <v>0</v>
      </c>
      <c r="J1117" s="2">
        <v>42590</v>
      </c>
      <c r="K1117" s="78">
        <v>30</v>
      </c>
      <c r="L1117" s="2">
        <v>42370</v>
      </c>
      <c r="M1117" s="2">
        <v>42735</v>
      </c>
      <c r="N1117" s="77">
        <v>0</v>
      </c>
      <c r="P1117" s="77">
        <v>0</v>
      </c>
      <c r="Q1117" s="78">
        <f t="shared" si="136"/>
        <v>83</v>
      </c>
      <c r="R1117" s="3" t="str">
        <f t="shared" si="137"/>
        <v>S</v>
      </c>
      <c r="S1117" s="77">
        <f t="shared" si="138"/>
        <v>0</v>
      </c>
      <c r="T1117" s="78">
        <f t="shared" si="139"/>
        <v>90</v>
      </c>
      <c r="U1117" s="77">
        <f t="shared" si="140"/>
        <v>1263355.45</v>
      </c>
      <c r="V1117" s="77">
        <f t="shared" si="141"/>
        <v>1369903.5</v>
      </c>
      <c r="W1117" s="78">
        <f t="shared" si="142"/>
        <v>53</v>
      </c>
      <c r="X1117" s="77">
        <f t="shared" si="143"/>
        <v>806720.95</v>
      </c>
      <c r="AH1117" s="2"/>
      <c r="AQ1117" s="2"/>
      <c r="AS1117" s="2"/>
      <c r="AT1117" s="2"/>
    </row>
    <row r="1118" spans="1:46" ht="12.75">
      <c r="A1118" s="3">
        <v>2016</v>
      </c>
      <c r="C1118" s="1" t="s">
        <v>1350</v>
      </c>
      <c r="D1118" s="2">
        <v>41273</v>
      </c>
      <c r="E1118" s="1" t="s">
        <v>1351</v>
      </c>
      <c r="F1118" s="2">
        <v>41288</v>
      </c>
      <c r="G1118" s="77">
        <v>1.25</v>
      </c>
      <c r="H1118" s="77">
        <v>0</v>
      </c>
      <c r="I1118" s="77">
        <v>0</v>
      </c>
      <c r="J1118" s="2">
        <v>1</v>
      </c>
      <c r="K1118" s="78">
        <v>30</v>
      </c>
      <c r="L1118" s="2">
        <v>42370</v>
      </c>
      <c r="M1118" s="2">
        <v>42735</v>
      </c>
      <c r="N1118" s="77">
        <v>0</v>
      </c>
      <c r="P1118" s="77">
        <v>0</v>
      </c>
      <c r="Q1118" s="78">
        <f t="shared" si="136"/>
        <v>0</v>
      </c>
      <c r="R1118" s="3" t="str">
        <f t="shared" si="137"/>
        <v>N</v>
      </c>
      <c r="S1118" s="77">
        <f t="shared" si="138"/>
        <v>1.25</v>
      </c>
      <c r="T1118" s="78">
        <f t="shared" si="139"/>
        <v>0</v>
      </c>
      <c r="U1118" s="77">
        <f t="shared" si="140"/>
        <v>0</v>
      </c>
      <c r="V1118" s="77">
        <f t="shared" si="141"/>
        <v>0</v>
      </c>
      <c r="W1118" s="78">
        <f t="shared" si="142"/>
        <v>0</v>
      </c>
      <c r="X1118" s="77">
        <f t="shared" si="143"/>
        <v>0</v>
      </c>
      <c r="AH1118" s="2"/>
      <c r="AQ1118" s="2"/>
      <c r="AS1118" s="2"/>
      <c r="AT1118" s="2"/>
    </row>
    <row r="1119" spans="1:46" ht="12.75">
      <c r="A1119" s="3">
        <v>2016</v>
      </c>
      <c r="C1119" s="1" t="s">
        <v>1352</v>
      </c>
      <c r="D1119" s="2">
        <v>38229</v>
      </c>
      <c r="E1119" s="1" t="s">
        <v>171</v>
      </c>
      <c r="F1119" s="2">
        <v>38246</v>
      </c>
      <c r="G1119" s="77">
        <v>4294.56</v>
      </c>
      <c r="H1119" s="77">
        <v>0</v>
      </c>
      <c r="I1119" s="77">
        <v>0</v>
      </c>
      <c r="J1119" s="2">
        <v>1</v>
      </c>
      <c r="K1119" s="78">
        <v>30</v>
      </c>
      <c r="L1119" s="2">
        <v>42370</v>
      </c>
      <c r="M1119" s="2">
        <v>42735</v>
      </c>
      <c r="N1119" s="77">
        <v>0</v>
      </c>
      <c r="P1119" s="77">
        <v>0</v>
      </c>
      <c r="Q1119" s="78">
        <f t="shared" si="136"/>
        <v>0</v>
      </c>
      <c r="R1119" s="3" t="str">
        <f t="shared" si="137"/>
        <v>N</v>
      </c>
      <c r="S1119" s="77">
        <f t="shared" si="138"/>
        <v>4294.56</v>
      </c>
      <c r="T1119" s="78">
        <f t="shared" si="139"/>
        <v>0</v>
      </c>
      <c r="U1119" s="77">
        <f t="shared" si="140"/>
        <v>0</v>
      </c>
      <c r="V1119" s="77">
        <f t="shared" si="141"/>
        <v>0</v>
      </c>
      <c r="W1119" s="78">
        <f t="shared" si="142"/>
        <v>0</v>
      </c>
      <c r="X1119" s="77">
        <f t="shared" si="143"/>
        <v>0</v>
      </c>
      <c r="AH1119" s="2"/>
      <c r="AQ1119" s="2"/>
      <c r="AS1119" s="2"/>
      <c r="AT1119" s="2"/>
    </row>
    <row r="1120" spans="1:46" ht="12.75">
      <c r="A1120" s="3">
        <v>2016</v>
      </c>
      <c r="C1120" s="1" t="s">
        <v>1352</v>
      </c>
      <c r="D1120" s="2">
        <v>40893</v>
      </c>
      <c r="E1120" s="1" t="s">
        <v>245</v>
      </c>
      <c r="F1120" s="2">
        <v>40904</v>
      </c>
      <c r="G1120" s="77">
        <v>190</v>
      </c>
      <c r="H1120" s="77">
        <v>0</v>
      </c>
      <c r="I1120" s="77">
        <v>0</v>
      </c>
      <c r="J1120" s="2">
        <v>1</v>
      </c>
      <c r="K1120" s="78">
        <v>30</v>
      </c>
      <c r="L1120" s="2">
        <v>42370</v>
      </c>
      <c r="M1120" s="2">
        <v>42735</v>
      </c>
      <c r="N1120" s="77">
        <v>0</v>
      </c>
      <c r="P1120" s="77">
        <v>0</v>
      </c>
      <c r="Q1120" s="78">
        <f t="shared" si="136"/>
        <v>0</v>
      </c>
      <c r="R1120" s="3" t="str">
        <f t="shared" si="137"/>
        <v>N</v>
      </c>
      <c r="S1120" s="77">
        <f t="shared" si="138"/>
        <v>190</v>
      </c>
      <c r="T1120" s="78">
        <f t="shared" si="139"/>
        <v>0</v>
      </c>
      <c r="U1120" s="77">
        <f t="shared" si="140"/>
        <v>0</v>
      </c>
      <c r="V1120" s="77">
        <f t="shared" si="141"/>
        <v>0</v>
      </c>
      <c r="W1120" s="78">
        <f t="shared" si="142"/>
        <v>0</v>
      </c>
      <c r="X1120" s="77">
        <f t="shared" si="143"/>
        <v>0</v>
      </c>
      <c r="AH1120" s="2"/>
      <c r="AQ1120" s="2"/>
      <c r="AS1120" s="2"/>
      <c r="AT1120" s="2"/>
    </row>
    <row r="1121" spans="1:46" ht="12.75">
      <c r="A1121" s="3">
        <v>2016</v>
      </c>
      <c r="C1121" s="1" t="s">
        <v>1353</v>
      </c>
      <c r="D1121" s="2">
        <v>38457</v>
      </c>
      <c r="E1121" s="1" t="s">
        <v>248</v>
      </c>
      <c r="F1121" s="2">
        <v>38490</v>
      </c>
      <c r="G1121" s="77">
        <v>6445.92</v>
      </c>
      <c r="H1121" s="77">
        <v>0</v>
      </c>
      <c r="I1121" s="77">
        <v>0</v>
      </c>
      <c r="J1121" s="2">
        <v>1</v>
      </c>
      <c r="K1121" s="78">
        <v>30</v>
      </c>
      <c r="L1121" s="2">
        <v>42370</v>
      </c>
      <c r="M1121" s="2">
        <v>42735</v>
      </c>
      <c r="N1121" s="77">
        <v>0</v>
      </c>
      <c r="P1121" s="77">
        <v>0</v>
      </c>
      <c r="Q1121" s="78">
        <f t="shared" si="136"/>
        <v>0</v>
      </c>
      <c r="R1121" s="3" t="str">
        <f t="shared" si="137"/>
        <v>N</v>
      </c>
      <c r="S1121" s="77">
        <f t="shared" si="138"/>
        <v>6445.92</v>
      </c>
      <c r="T1121" s="78">
        <f t="shared" si="139"/>
        <v>0</v>
      </c>
      <c r="U1121" s="77">
        <f t="shared" si="140"/>
        <v>0</v>
      </c>
      <c r="V1121" s="77">
        <f t="shared" si="141"/>
        <v>0</v>
      </c>
      <c r="W1121" s="78">
        <f t="shared" si="142"/>
        <v>0</v>
      </c>
      <c r="X1121" s="77">
        <f t="shared" si="143"/>
        <v>0</v>
      </c>
      <c r="AH1121" s="2"/>
      <c r="AQ1121" s="2"/>
      <c r="AS1121" s="2"/>
      <c r="AT1121" s="2"/>
    </row>
    <row r="1122" spans="1:46" ht="12.75">
      <c r="A1122" s="3">
        <v>2016</v>
      </c>
      <c r="C1122" s="1" t="s">
        <v>1354</v>
      </c>
      <c r="D1122" s="2">
        <v>37506</v>
      </c>
      <c r="E1122" s="1" t="s">
        <v>1173</v>
      </c>
      <c r="F1122" s="2">
        <v>37544</v>
      </c>
      <c r="G1122" s="77">
        <v>600.8</v>
      </c>
      <c r="H1122" s="77">
        <v>0</v>
      </c>
      <c r="I1122" s="77">
        <v>0</v>
      </c>
      <c r="J1122" s="2">
        <v>1</v>
      </c>
      <c r="K1122" s="78">
        <v>30</v>
      </c>
      <c r="L1122" s="2">
        <v>42370</v>
      </c>
      <c r="M1122" s="2">
        <v>42735</v>
      </c>
      <c r="N1122" s="77">
        <v>0</v>
      </c>
      <c r="P1122" s="77">
        <v>0</v>
      </c>
      <c r="Q1122" s="78">
        <f t="shared" si="136"/>
        <v>0</v>
      </c>
      <c r="R1122" s="3" t="str">
        <f t="shared" si="137"/>
        <v>N</v>
      </c>
      <c r="S1122" s="77">
        <f t="shared" si="138"/>
        <v>600.8</v>
      </c>
      <c r="T1122" s="78">
        <f t="shared" si="139"/>
        <v>0</v>
      </c>
      <c r="U1122" s="77">
        <f t="shared" si="140"/>
        <v>0</v>
      </c>
      <c r="V1122" s="77">
        <f t="shared" si="141"/>
        <v>0</v>
      </c>
      <c r="W1122" s="78">
        <f t="shared" si="142"/>
        <v>0</v>
      </c>
      <c r="X1122" s="77">
        <f t="shared" si="143"/>
        <v>0</v>
      </c>
      <c r="AH1122" s="2"/>
      <c r="AQ1122" s="2"/>
      <c r="AS1122" s="2"/>
      <c r="AT1122" s="2"/>
    </row>
    <row r="1123" spans="1:46" ht="12.75">
      <c r="A1123" s="3">
        <v>2016</v>
      </c>
      <c r="B1123" s="3">
        <v>16178</v>
      </c>
      <c r="C1123" s="1" t="s">
        <v>1355</v>
      </c>
      <c r="D1123" s="2">
        <v>42307</v>
      </c>
      <c r="E1123" s="1" t="s">
        <v>1356</v>
      </c>
      <c r="F1123" s="2">
        <v>42320</v>
      </c>
      <c r="G1123" s="77">
        <v>9387.29</v>
      </c>
      <c r="H1123" s="77">
        <v>9387.29</v>
      </c>
      <c r="I1123" s="77">
        <v>0</v>
      </c>
      <c r="J1123" s="2">
        <v>42409</v>
      </c>
      <c r="K1123" s="78">
        <v>30</v>
      </c>
      <c r="L1123" s="2">
        <v>42370</v>
      </c>
      <c r="M1123" s="2">
        <v>42735</v>
      </c>
      <c r="N1123" s="77">
        <v>0</v>
      </c>
      <c r="P1123" s="77">
        <v>0</v>
      </c>
      <c r="Q1123" s="78">
        <f t="shared" si="136"/>
        <v>89</v>
      </c>
      <c r="R1123" s="3" t="str">
        <f t="shared" si="137"/>
        <v>S</v>
      </c>
      <c r="S1123" s="77">
        <f t="shared" si="138"/>
        <v>0</v>
      </c>
      <c r="T1123" s="78">
        <f t="shared" si="139"/>
        <v>102</v>
      </c>
      <c r="U1123" s="77">
        <f t="shared" si="140"/>
        <v>835468.81</v>
      </c>
      <c r="V1123" s="77">
        <f t="shared" si="141"/>
        <v>957503.58</v>
      </c>
      <c r="W1123" s="78">
        <f t="shared" si="142"/>
        <v>59</v>
      </c>
      <c r="X1123" s="77">
        <f t="shared" si="143"/>
        <v>553850.11</v>
      </c>
      <c r="AH1123" s="2"/>
      <c r="AQ1123" s="2"/>
      <c r="AS1123" s="2"/>
      <c r="AT1123" s="2"/>
    </row>
    <row r="1124" spans="1:46" ht="12.75">
      <c r="A1124" s="3">
        <v>2016</v>
      </c>
      <c r="C1124" s="1" t="s">
        <v>1357</v>
      </c>
      <c r="D1124" s="2">
        <v>41226</v>
      </c>
      <c r="E1124" s="1" t="s">
        <v>1358</v>
      </c>
      <c r="F1124" s="2">
        <v>41253</v>
      </c>
      <c r="G1124" s="77">
        <v>0.15</v>
      </c>
      <c r="H1124" s="77">
        <v>0</v>
      </c>
      <c r="I1124" s="77">
        <v>0</v>
      </c>
      <c r="J1124" s="2">
        <v>1</v>
      </c>
      <c r="K1124" s="78">
        <v>30</v>
      </c>
      <c r="L1124" s="2">
        <v>42370</v>
      </c>
      <c r="M1124" s="2">
        <v>42735</v>
      </c>
      <c r="N1124" s="77">
        <v>0</v>
      </c>
      <c r="P1124" s="77">
        <v>0</v>
      </c>
      <c r="Q1124" s="78">
        <f t="shared" si="136"/>
        <v>0</v>
      </c>
      <c r="R1124" s="3" t="str">
        <f t="shared" si="137"/>
        <v>N</v>
      </c>
      <c r="S1124" s="77">
        <f t="shared" si="138"/>
        <v>0.15</v>
      </c>
      <c r="T1124" s="78">
        <f t="shared" si="139"/>
        <v>0</v>
      </c>
      <c r="U1124" s="77">
        <f t="shared" si="140"/>
        <v>0</v>
      </c>
      <c r="V1124" s="77">
        <f t="shared" si="141"/>
        <v>0</v>
      </c>
      <c r="W1124" s="78">
        <f t="shared" si="142"/>
        <v>0</v>
      </c>
      <c r="X1124" s="77">
        <f t="shared" si="143"/>
        <v>0</v>
      </c>
      <c r="AH1124" s="2"/>
      <c r="AQ1124" s="2"/>
      <c r="AS1124" s="2"/>
      <c r="AT1124" s="2"/>
    </row>
    <row r="1125" spans="1:46" ht="12.75">
      <c r="A1125" s="3">
        <v>2016</v>
      </c>
      <c r="C1125" s="1" t="s">
        <v>1359</v>
      </c>
      <c r="D1125" s="2">
        <v>41257</v>
      </c>
      <c r="E1125" s="1" t="s">
        <v>1360</v>
      </c>
      <c r="F1125" s="2">
        <v>41271</v>
      </c>
      <c r="G1125" s="77">
        <v>3680.82</v>
      </c>
      <c r="H1125" s="77">
        <v>0</v>
      </c>
      <c r="I1125" s="77">
        <v>0</v>
      </c>
      <c r="J1125" s="2">
        <v>1</v>
      </c>
      <c r="K1125" s="78">
        <v>30</v>
      </c>
      <c r="L1125" s="2">
        <v>42370</v>
      </c>
      <c r="M1125" s="2">
        <v>42735</v>
      </c>
      <c r="N1125" s="77">
        <v>0</v>
      </c>
      <c r="P1125" s="77">
        <v>0</v>
      </c>
      <c r="Q1125" s="78">
        <f t="shared" si="136"/>
        <v>0</v>
      </c>
      <c r="R1125" s="3" t="str">
        <f t="shared" si="137"/>
        <v>N</v>
      </c>
      <c r="S1125" s="77">
        <f t="shared" si="138"/>
        <v>3680.82</v>
      </c>
      <c r="T1125" s="78">
        <f t="shared" si="139"/>
        <v>0</v>
      </c>
      <c r="U1125" s="77">
        <f t="shared" si="140"/>
        <v>0</v>
      </c>
      <c r="V1125" s="77">
        <f t="shared" si="141"/>
        <v>0</v>
      </c>
      <c r="W1125" s="78">
        <f t="shared" si="142"/>
        <v>0</v>
      </c>
      <c r="X1125" s="77">
        <f t="shared" si="143"/>
        <v>0</v>
      </c>
      <c r="AH1125" s="2"/>
      <c r="AQ1125" s="2"/>
      <c r="AS1125" s="2"/>
      <c r="AT1125" s="2"/>
    </row>
    <row r="1126" spans="1:46" ht="12.75">
      <c r="A1126" s="3">
        <v>2016</v>
      </c>
      <c r="C1126" s="1" t="s">
        <v>1359</v>
      </c>
      <c r="D1126" s="2">
        <v>41263</v>
      </c>
      <c r="E1126" s="1" t="s">
        <v>1048</v>
      </c>
      <c r="F1126" s="2">
        <v>41271</v>
      </c>
      <c r="G1126" s="77">
        <v>4523.95</v>
      </c>
      <c r="H1126" s="77">
        <v>0</v>
      </c>
      <c r="I1126" s="77">
        <v>0</v>
      </c>
      <c r="J1126" s="2">
        <v>1</v>
      </c>
      <c r="K1126" s="78">
        <v>30</v>
      </c>
      <c r="L1126" s="2">
        <v>42370</v>
      </c>
      <c r="M1126" s="2">
        <v>42735</v>
      </c>
      <c r="N1126" s="77">
        <v>0</v>
      </c>
      <c r="P1126" s="77">
        <v>0</v>
      </c>
      <c r="Q1126" s="78">
        <f t="shared" si="136"/>
        <v>0</v>
      </c>
      <c r="R1126" s="3" t="str">
        <f t="shared" si="137"/>
        <v>N</v>
      </c>
      <c r="S1126" s="77">
        <f t="shared" si="138"/>
        <v>4523.95</v>
      </c>
      <c r="T1126" s="78">
        <f t="shared" si="139"/>
        <v>0</v>
      </c>
      <c r="U1126" s="77">
        <f t="shared" si="140"/>
        <v>0</v>
      </c>
      <c r="V1126" s="77">
        <f t="shared" si="141"/>
        <v>0</v>
      </c>
      <c r="W1126" s="78">
        <f t="shared" si="142"/>
        <v>0</v>
      </c>
      <c r="X1126" s="77">
        <f t="shared" si="143"/>
        <v>0</v>
      </c>
      <c r="AH1126" s="2"/>
      <c r="AQ1126" s="2"/>
      <c r="AS1126" s="2"/>
      <c r="AT1126" s="2"/>
    </row>
    <row r="1127" spans="1:46" ht="12.75">
      <c r="A1127" s="3">
        <v>2016</v>
      </c>
      <c r="C1127" s="1" t="s">
        <v>1361</v>
      </c>
      <c r="D1127" s="2">
        <v>40329</v>
      </c>
      <c r="E1127" s="1" t="s">
        <v>1362</v>
      </c>
      <c r="F1127" s="2">
        <v>40343</v>
      </c>
      <c r="G1127" s="77">
        <v>2542.38</v>
      </c>
      <c r="H1127" s="77">
        <v>0</v>
      </c>
      <c r="I1127" s="77">
        <v>0</v>
      </c>
      <c r="J1127" s="2">
        <v>1</v>
      </c>
      <c r="K1127" s="78">
        <v>30</v>
      </c>
      <c r="L1127" s="2">
        <v>42370</v>
      </c>
      <c r="M1127" s="2">
        <v>42735</v>
      </c>
      <c r="N1127" s="77">
        <v>0</v>
      </c>
      <c r="P1127" s="77">
        <v>0</v>
      </c>
      <c r="Q1127" s="78">
        <f t="shared" si="136"/>
        <v>0</v>
      </c>
      <c r="R1127" s="3" t="str">
        <f t="shared" si="137"/>
        <v>N</v>
      </c>
      <c r="S1127" s="77">
        <f t="shared" si="138"/>
        <v>2542.38</v>
      </c>
      <c r="T1127" s="78">
        <f t="shared" si="139"/>
        <v>0</v>
      </c>
      <c r="U1127" s="77">
        <f t="shared" si="140"/>
        <v>0</v>
      </c>
      <c r="V1127" s="77">
        <f t="shared" si="141"/>
        <v>0</v>
      </c>
      <c r="W1127" s="78">
        <f t="shared" si="142"/>
        <v>0</v>
      </c>
      <c r="X1127" s="77">
        <f t="shared" si="143"/>
        <v>0</v>
      </c>
      <c r="AH1127" s="2"/>
      <c r="AQ1127" s="2"/>
      <c r="AS1127" s="2"/>
      <c r="AT1127" s="2"/>
    </row>
    <row r="1128" spans="1:46" ht="12.75">
      <c r="A1128" s="3">
        <v>2016</v>
      </c>
      <c r="C1128" s="1" t="s">
        <v>1361</v>
      </c>
      <c r="D1128" s="2">
        <v>39752</v>
      </c>
      <c r="E1128" s="1" t="s">
        <v>1363</v>
      </c>
      <c r="F1128" s="2">
        <v>39778</v>
      </c>
      <c r="G1128" s="77">
        <v>428.58</v>
      </c>
      <c r="H1128" s="77">
        <v>0</v>
      </c>
      <c r="I1128" s="77">
        <v>0</v>
      </c>
      <c r="J1128" s="2">
        <v>1</v>
      </c>
      <c r="K1128" s="78">
        <v>30</v>
      </c>
      <c r="L1128" s="2">
        <v>42370</v>
      </c>
      <c r="M1128" s="2">
        <v>42735</v>
      </c>
      <c r="N1128" s="77">
        <v>0</v>
      </c>
      <c r="P1128" s="77">
        <v>0</v>
      </c>
      <c r="Q1128" s="78">
        <f t="shared" si="136"/>
        <v>0</v>
      </c>
      <c r="R1128" s="3" t="str">
        <f t="shared" si="137"/>
        <v>N</v>
      </c>
      <c r="S1128" s="77">
        <f t="shared" si="138"/>
        <v>428.58</v>
      </c>
      <c r="T1128" s="78">
        <f t="shared" si="139"/>
        <v>0</v>
      </c>
      <c r="U1128" s="77">
        <f t="shared" si="140"/>
        <v>0</v>
      </c>
      <c r="V1128" s="77">
        <f t="shared" si="141"/>
        <v>0</v>
      </c>
      <c r="W1128" s="78">
        <f t="shared" si="142"/>
        <v>0</v>
      </c>
      <c r="X1128" s="77">
        <f t="shared" si="143"/>
        <v>0</v>
      </c>
      <c r="AH1128" s="2"/>
      <c r="AQ1128" s="2"/>
      <c r="AS1128" s="2"/>
      <c r="AT1128" s="2"/>
    </row>
    <row r="1129" spans="1:46" ht="12.75">
      <c r="A1129" s="3">
        <v>2016</v>
      </c>
      <c r="B1129" s="3">
        <v>18219</v>
      </c>
      <c r="C1129" s="1" t="s">
        <v>1364</v>
      </c>
      <c r="D1129" s="2">
        <v>42361</v>
      </c>
      <c r="E1129" s="1" t="s">
        <v>1365</v>
      </c>
      <c r="F1129" s="2">
        <v>42361</v>
      </c>
      <c r="G1129" s="77">
        <v>2684</v>
      </c>
      <c r="H1129" s="77">
        <v>2684</v>
      </c>
      <c r="I1129" s="77">
        <v>0</v>
      </c>
      <c r="J1129" s="2">
        <v>42430</v>
      </c>
      <c r="K1129" s="78">
        <v>30</v>
      </c>
      <c r="L1129" s="2">
        <v>42370</v>
      </c>
      <c r="M1129" s="2">
        <v>42735</v>
      </c>
      <c r="N1129" s="77">
        <v>0</v>
      </c>
      <c r="P1129" s="77">
        <v>0</v>
      </c>
      <c r="Q1129" s="78">
        <f t="shared" si="136"/>
        <v>69</v>
      </c>
      <c r="R1129" s="3" t="str">
        <f t="shared" si="137"/>
        <v>S</v>
      </c>
      <c r="S1129" s="77">
        <f t="shared" si="138"/>
        <v>0</v>
      </c>
      <c r="T1129" s="78">
        <f t="shared" si="139"/>
        <v>69</v>
      </c>
      <c r="U1129" s="77">
        <f t="shared" si="140"/>
        <v>185196</v>
      </c>
      <c r="V1129" s="77">
        <f t="shared" si="141"/>
        <v>185196</v>
      </c>
      <c r="W1129" s="78">
        <f t="shared" si="142"/>
        <v>39</v>
      </c>
      <c r="X1129" s="77">
        <f t="shared" si="143"/>
        <v>104676</v>
      </c>
      <c r="AH1129" s="2"/>
      <c r="AQ1129" s="2"/>
      <c r="AS1129" s="2"/>
      <c r="AT1129" s="2"/>
    </row>
    <row r="1130" spans="1:46" ht="12.75">
      <c r="A1130" s="3">
        <v>2016</v>
      </c>
      <c r="B1130" s="3">
        <v>4634</v>
      </c>
      <c r="C1130" s="1" t="s">
        <v>1366</v>
      </c>
      <c r="D1130" s="2">
        <v>42467</v>
      </c>
      <c r="E1130" s="1" t="s">
        <v>1367</v>
      </c>
      <c r="F1130" s="2">
        <v>42467</v>
      </c>
      <c r="G1130" s="77">
        <v>2624.32</v>
      </c>
      <c r="H1130" s="77">
        <v>2624.32</v>
      </c>
      <c r="I1130" s="77">
        <v>0</v>
      </c>
      <c r="J1130" s="2">
        <v>42516</v>
      </c>
      <c r="K1130" s="78">
        <v>30</v>
      </c>
      <c r="L1130" s="2">
        <v>42370</v>
      </c>
      <c r="M1130" s="2">
        <v>42735</v>
      </c>
      <c r="N1130" s="77">
        <v>0</v>
      </c>
      <c r="P1130" s="77">
        <v>0</v>
      </c>
      <c r="Q1130" s="78">
        <f t="shared" si="136"/>
        <v>49</v>
      </c>
      <c r="R1130" s="3" t="str">
        <f t="shared" si="137"/>
        <v>S</v>
      </c>
      <c r="S1130" s="77">
        <f t="shared" si="138"/>
        <v>0</v>
      </c>
      <c r="T1130" s="78">
        <f t="shared" si="139"/>
        <v>49</v>
      </c>
      <c r="U1130" s="77">
        <f t="shared" si="140"/>
        <v>128591.68</v>
      </c>
      <c r="V1130" s="77">
        <f t="shared" si="141"/>
        <v>128591.68</v>
      </c>
      <c r="W1130" s="78">
        <f t="shared" si="142"/>
        <v>19</v>
      </c>
      <c r="X1130" s="77">
        <f t="shared" si="143"/>
        <v>49862.08</v>
      </c>
      <c r="AH1130" s="2"/>
      <c r="AQ1130" s="2"/>
      <c r="AS1130" s="2"/>
      <c r="AT1130" s="2"/>
    </row>
    <row r="1131" spans="1:46" ht="12.75">
      <c r="A1131" s="3">
        <v>2016</v>
      </c>
      <c r="B1131" s="3">
        <v>12323</v>
      </c>
      <c r="C1131" s="1" t="s">
        <v>1366</v>
      </c>
      <c r="D1131" s="2">
        <v>42628</v>
      </c>
      <c r="E1131" s="1" t="s">
        <v>1368</v>
      </c>
      <c r="F1131" s="2">
        <v>42629</v>
      </c>
      <c r="G1131" s="77">
        <v>149685.5</v>
      </c>
      <c r="H1131" s="77">
        <v>149685.5</v>
      </c>
      <c r="I1131" s="77">
        <v>0</v>
      </c>
      <c r="J1131" s="2">
        <v>42643</v>
      </c>
      <c r="K1131" s="78">
        <v>30</v>
      </c>
      <c r="L1131" s="2">
        <v>42370</v>
      </c>
      <c r="M1131" s="2">
        <v>42735</v>
      </c>
      <c r="N1131" s="77">
        <v>0</v>
      </c>
      <c r="P1131" s="77">
        <v>0</v>
      </c>
      <c r="Q1131" s="78">
        <f t="shared" si="136"/>
        <v>14</v>
      </c>
      <c r="R1131" s="3" t="str">
        <f t="shared" si="137"/>
        <v>S</v>
      </c>
      <c r="S1131" s="77">
        <f t="shared" si="138"/>
        <v>0</v>
      </c>
      <c r="T1131" s="78">
        <f t="shared" si="139"/>
        <v>15</v>
      </c>
      <c r="U1131" s="77">
        <f t="shared" si="140"/>
        <v>2095597</v>
      </c>
      <c r="V1131" s="77">
        <f t="shared" si="141"/>
        <v>2245282.5</v>
      </c>
      <c r="W1131" s="78">
        <f t="shared" si="142"/>
        <v>-16</v>
      </c>
      <c r="X1131" s="77">
        <f t="shared" si="143"/>
        <v>-2394968</v>
      </c>
      <c r="AH1131" s="2"/>
      <c r="AQ1131" s="2"/>
      <c r="AS1131" s="2"/>
      <c r="AT1131" s="2"/>
    </row>
    <row r="1132" spans="1:46" ht="12.75">
      <c r="A1132" s="3">
        <v>2016</v>
      </c>
      <c r="C1132" s="1" t="s">
        <v>1366</v>
      </c>
      <c r="D1132" s="2">
        <v>39176</v>
      </c>
      <c r="E1132" s="1" t="s">
        <v>1369</v>
      </c>
      <c r="F1132" s="2">
        <v>39198</v>
      </c>
      <c r="G1132" s="77">
        <v>9182.5</v>
      </c>
      <c r="H1132" s="77">
        <v>0</v>
      </c>
      <c r="I1132" s="77">
        <v>0</v>
      </c>
      <c r="J1132" s="2">
        <v>1</v>
      </c>
      <c r="K1132" s="78">
        <v>30</v>
      </c>
      <c r="L1132" s="2">
        <v>42370</v>
      </c>
      <c r="M1132" s="2">
        <v>42735</v>
      </c>
      <c r="N1132" s="77">
        <v>0</v>
      </c>
      <c r="P1132" s="77">
        <v>0</v>
      </c>
      <c r="Q1132" s="78">
        <f t="shared" si="136"/>
        <v>0</v>
      </c>
      <c r="R1132" s="3" t="str">
        <f t="shared" si="137"/>
        <v>N</v>
      </c>
      <c r="S1132" s="77">
        <f t="shared" si="138"/>
        <v>9182.5</v>
      </c>
      <c r="T1132" s="78">
        <f t="shared" si="139"/>
        <v>0</v>
      </c>
      <c r="U1132" s="77">
        <f t="shared" si="140"/>
        <v>0</v>
      </c>
      <c r="V1132" s="77">
        <f t="shared" si="141"/>
        <v>0</v>
      </c>
      <c r="W1132" s="78">
        <f t="shared" si="142"/>
        <v>0</v>
      </c>
      <c r="X1132" s="77">
        <f t="shared" si="143"/>
        <v>0</v>
      </c>
      <c r="AH1132" s="2"/>
      <c r="AQ1132" s="2"/>
      <c r="AS1132" s="2"/>
      <c r="AT1132" s="2"/>
    </row>
    <row r="1133" spans="1:46" ht="12.75">
      <c r="A1133" s="3">
        <v>2016</v>
      </c>
      <c r="C1133" s="1" t="s">
        <v>1366</v>
      </c>
      <c r="D1133" s="2">
        <v>37959</v>
      </c>
      <c r="E1133" s="1" t="s">
        <v>1370</v>
      </c>
      <c r="F1133" s="2">
        <v>38019</v>
      </c>
      <c r="G1133" s="77">
        <v>0.8</v>
      </c>
      <c r="H1133" s="77">
        <v>0</v>
      </c>
      <c r="I1133" s="77">
        <v>0</v>
      </c>
      <c r="J1133" s="2">
        <v>1</v>
      </c>
      <c r="K1133" s="78">
        <v>30</v>
      </c>
      <c r="L1133" s="2">
        <v>42370</v>
      </c>
      <c r="M1133" s="2">
        <v>42735</v>
      </c>
      <c r="N1133" s="77">
        <v>0</v>
      </c>
      <c r="P1133" s="77">
        <v>0</v>
      </c>
      <c r="Q1133" s="78">
        <f t="shared" si="136"/>
        <v>0</v>
      </c>
      <c r="R1133" s="3" t="str">
        <f t="shared" si="137"/>
        <v>N</v>
      </c>
      <c r="S1133" s="77">
        <f t="shared" si="138"/>
        <v>0.8</v>
      </c>
      <c r="T1133" s="78">
        <f t="shared" si="139"/>
        <v>0</v>
      </c>
      <c r="U1133" s="77">
        <f t="shared" si="140"/>
        <v>0</v>
      </c>
      <c r="V1133" s="77">
        <f t="shared" si="141"/>
        <v>0</v>
      </c>
      <c r="W1133" s="78">
        <f t="shared" si="142"/>
        <v>0</v>
      </c>
      <c r="X1133" s="77">
        <f t="shared" si="143"/>
        <v>0</v>
      </c>
      <c r="AH1133" s="2"/>
      <c r="AQ1133" s="2"/>
      <c r="AS1133" s="2"/>
      <c r="AT1133" s="2"/>
    </row>
    <row r="1134" spans="1:46" ht="12.75">
      <c r="A1134" s="3">
        <v>2016</v>
      </c>
      <c r="B1134" s="3">
        <v>5</v>
      </c>
      <c r="C1134" s="1" t="s">
        <v>1371</v>
      </c>
      <c r="D1134" s="2">
        <v>42349</v>
      </c>
      <c r="E1134" s="1" t="s">
        <v>1372</v>
      </c>
      <c r="F1134" s="2">
        <v>42373</v>
      </c>
      <c r="G1134" s="77">
        <v>924.76</v>
      </c>
      <c r="H1134" s="77">
        <v>924.76</v>
      </c>
      <c r="I1134" s="77">
        <v>0</v>
      </c>
      <c r="J1134" s="2">
        <v>42431</v>
      </c>
      <c r="K1134" s="78">
        <v>30</v>
      </c>
      <c r="L1134" s="2">
        <v>42370</v>
      </c>
      <c r="M1134" s="2">
        <v>42735</v>
      </c>
      <c r="N1134" s="77">
        <v>0</v>
      </c>
      <c r="P1134" s="77">
        <v>0</v>
      </c>
      <c r="Q1134" s="78">
        <f t="shared" si="136"/>
        <v>58</v>
      </c>
      <c r="R1134" s="3" t="str">
        <f t="shared" si="137"/>
        <v>S</v>
      </c>
      <c r="S1134" s="77">
        <f t="shared" si="138"/>
        <v>0</v>
      </c>
      <c r="T1134" s="78">
        <f t="shared" si="139"/>
        <v>82</v>
      </c>
      <c r="U1134" s="77">
        <f t="shared" si="140"/>
        <v>53636.08</v>
      </c>
      <c r="V1134" s="77">
        <f t="shared" si="141"/>
        <v>75830.32</v>
      </c>
      <c r="W1134" s="78">
        <f t="shared" si="142"/>
        <v>28</v>
      </c>
      <c r="X1134" s="77">
        <f t="shared" si="143"/>
        <v>25893.28</v>
      </c>
      <c r="AH1134" s="2"/>
      <c r="AQ1134" s="2"/>
      <c r="AS1134" s="2"/>
      <c r="AT1134" s="2"/>
    </row>
    <row r="1135" spans="1:46" ht="12.75">
      <c r="A1135" s="3">
        <v>2016</v>
      </c>
      <c r="B1135" s="3">
        <v>3839</v>
      </c>
      <c r="C1135" s="1" t="s">
        <v>1373</v>
      </c>
      <c r="D1135" s="2">
        <v>42072</v>
      </c>
      <c r="E1135" s="1" t="s">
        <v>180</v>
      </c>
      <c r="F1135" s="2">
        <v>42074</v>
      </c>
      <c r="G1135" s="77">
        <v>338.11</v>
      </c>
      <c r="H1135" s="77">
        <v>0</v>
      </c>
      <c r="I1135" s="77">
        <v>0</v>
      </c>
      <c r="J1135" s="2">
        <v>1</v>
      </c>
      <c r="K1135" s="78">
        <v>30</v>
      </c>
      <c r="L1135" s="2">
        <v>42370</v>
      </c>
      <c r="M1135" s="2">
        <v>42735</v>
      </c>
      <c r="N1135" s="77">
        <v>0</v>
      </c>
      <c r="P1135" s="77">
        <v>0</v>
      </c>
      <c r="Q1135" s="78">
        <f t="shared" si="136"/>
        <v>0</v>
      </c>
      <c r="R1135" s="3" t="str">
        <f t="shared" si="137"/>
        <v>N</v>
      </c>
      <c r="S1135" s="77">
        <f t="shared" si="138"/>
        <v>338.11</v>
      </c>
      <c r="T1135" s="78">
        <f t="shared" si="139"/>
        <v>0</v>
      </c>
      <c r="U1135" s="77">
        <f t="shared" si="140"/>
        <v>0</v>
      </c>
      <c r="V1135" s="77">
        <f t="shared" si="141"/>
        <v>0</v>
      </c>
      <c r="W1135" s="78">
        <f t="shared" si="142"/>
        <v>0</v>
      </c>
      <c r="X1135" s="77">
        <f t="shared" si="143"/>
        <v>0</v>
      </c>
      <c r="AH1135" s="2"/>
      <c r="AQ1135" s="2"/>
      <c r="AS1135" s="2"/>
      <c r="AT1135" s="2"/>
    </row>
    <row r="1136" spans="1:46" ht="12.75">
      <c r="A1136" s="3">
        <v>2016</v>
      </c>
      <c r="B1136" s="3">
        <v>7094</v>
      </c>
      <c r="C1136" s="1" t="s">
        <v>1373</v>
      </c>
      <c r="D1136" s="2">
        <v>42521</v>
      </c>
      <c r="E1136" s="1" t="s">
        <v>1374</v>
      </c>
      <c r="F1136" s="2">
        <v>42521</v>
      </c>
      <c r="G1136" s="77">
        <v>3760.04</v>
      </c>
      <c r="H1136" s="77">
        <v>3760.04</v>
      </c>
      <c r="I1136" s="77">
        <v>0</v>
      </c>
      <c r="J1136" s="2">
        <v>42619</v>
      </c>
      <c r="K1136" s="78">
        <v>30</v>
      </c>
      <c r="L1136" s="2">
        <v>42370</v>
      </c>
      <c r="M1136" s="2">
        <v>42735</v>
      </c>
      <c r="N1136" s="77">
        <v>0</v>
      </c>
      <c r="P1136" s="77">
        <v>0</v>
      </c>
      <c r="Q1136" s="78">
        <f t="shared" si="136"/>
        <v>98</v>
      </c>
      <c r="R1136" s="3" t="str">
        <f t="shared" si="137"/>
        <v>S</v>
      </c>
      <c r="S1136" s="77">
        <f t="shared" si="138"/>
        <v>0</v>
      </c>
      <c r="T1136" s="78">
        <f t="shared" si="139"/>
        <v>98</v>
      </c>
      <c r="U1136" s="77">
        <f t="shared" si="140"/>
        <v>368483.92</v>
      </c>
      <c r="V1136" s="77">
        <f t="shared" si="141"/>
        <v>368483.92</v>
      </c>
      <c r="W1136" s="78">
        <f t="shared" si="142"/>
        <v>68</v>
      </c>
      <c r="X1136" s="77">
        <f t="shared" si="143"/>
        <v>255682.72</v>
      </c>
      <c r="AH1136" s="2"/>
      <c r="AQ1136" s="2"/>
      <c r="AS1136" s="2"/>
      <c r="AT1136" s="2"/>
    </row>
    <row r="1137" spans="1:46" ht="12.75">
      <c r="A1137" s="3">
        <v>2016</v>
      </c>
      <c r="C1137" s="1" t="s">
        <v>1375</v>
      </c>
      <c r="D1137" s="2">
        <v>40939</v>
      </c>
      <c r="E1137" s="1" t="s">
        <v>1376</v>
      </c>
      <c r="F1137" s="2">
        <v>40952</v>
      </c>
      <c r="G1137" s="77">
        <v>2.07</v>
      </c>
      <c r="H1137" s="77">
        <v>0</v>
      </c>
      <c r="I1137" s="77">
        <v>0</v>
      </c>
      <c r="J1137" s="2">
        <v>1</v>
      </c>
      <c r="K1137" s="78">
        <v>30</v>
      </c>
      <c r="L1137" s="2">
        <v>42370</v>
      </c>
      <c r="M1137" s="2">
        <v>42735</v>
      </c>
      <c r="N1137" s="77">
        <v>0</v>
      </c>
      <c r="P1137" s="77">
        <v>0</v>
      </c>
      <c r="Q1137" s="78">
        <f t="shared" si="136"/>
        <v>0</v>
      </c>
      <c r="R1137" s="3" t="str">
        <f t="shared" si="137"/>
        <v>N</v>
      </c>
      <c r="S1137" s="77">
        <f t="shared" si="138"/>
        <v>2.07</v>
      </c>
      <c r="T1137" s="78">
        <f t="shared" si="139"/>
        <v>0</v>
      </c>
      <c r="U1137" s="77">
        <f t="shared" si="140"/>
        <v>0</v>
      </c>
      <c r="V1137" s="77">
        <f t="shared" si="141"/>
        <v>0</v>
      </c>
      <c r="W1137" s="78">
        <f t="shared" si="142"/>
        <v>0</v>
      </c>
      <c r="X1137" s="77">
        <f t="shared" si="143"/>
        <v>0</v>
      </c>
      <c r="AH1137" s="2"/>
      <c r="AQ1137" s="2"/>
      <c r="AS1137" s="2"/>
      <c r="AT1137" s="2"/>
    </row>
    <row r="1138" spans="1:46" ht="12.75">
      <c r="A1138" s="3">
        <v>2016</v>
      </c>
      <c r="C1138" s="1" t="s">
        <v>1377</v>
      </c>
      <c r="D1138" s="2">
        <v>40336</v>
      </c>
      <c r="E1138" s="1" t="s">
        <v>248</v>
      </c>
      <c r="F1138" s="2">
        <v>40357</v>
      </c>
      <c r="G1138" s="77">
        <v>180</v>
      </c>
      <c r="H1138" s="77">
        <v>0</v>
      </c>
      <c r="I1138" s="77">
        <v>0</v>
      </c>
      <c r="J1138" s="2">
        <v>1</v>
      </c>
      <c r="K1138" s="78">
        <v>30</v>
      </c>
      <c r="L1138" s="2">
        <v>42370</v>
      </c>
      <c r="M1138" s="2">
        <v>42735</v>
      </c>
      <c r="N1138" s="77">
        <v>0</v>
      </c>
      <c r="P1138" s="77">
        <v>0</v>
      </c>
      <c r="Q1138" s="78">
        <f t="shared" si="136"/>
        <v>0</v>
      </c>
      <c r="R1138" s="3" t="str">
        <f t="shared" si="137"/>
        <v>N</v>
      </c>
      <c r="S1138" s="77">
        <f t="shared" si="138"/>
        <v>180</v>
      </c>
      <c r="T1138" s="78">
        <f t="shared" si="139"/>
        <v>0</v>
      </c>
      <c r="U1138" s="77">
        <f t="shared" si="140"/>
        <v>0</v>
      </c>
      <c r="V1138" s="77">
        <f t="shared" si="141"/>
        <v>0</v>
      </c>
      <c r="W1138" s="78">
        <f t="shared" si="142"/>
        <v>0</v>
      </c>
      <c r="X1138" s="77">
        <f t="shared" si="143"/>
        <v>0</v>
      </c>
      <c r="AH1138" s="2"/>
      <c r="AQ1138" s="2"/>
      <c r="AS1138" s="2"/>
      <c r="AT1138" s="2"/>
    </row>
    <row r="1139" spans="1:46" ht="12.75">
      <c r="A1139" s="3">
        <v>2016</v>
      </c>
      <c r="B1139" s="3">
        <v>18460</v>
      </c>
      <c r="C1139" s="1" t="s">
        <v>1377</v>
      </c>
      <c r="D1139" s="2">
        <v>42368</v>
      </c>
      <c r="E1139" s="1" t="s">
        <v>1378</v>
      </c>
      <c r="F1139" s="2">
        <v>42368</v>
      </c>
      <c r="G1139" s="77">
        <v>366</v>
      </c>
      <c r="H1139" s="77">
        <v>366</v>
      </c>
      <c r="I1139" s="77">
        <v>0</v>
      </c>
      <c r="J1139" s="2">
        <v>42430</v>
      </c>
      <c r="K1139" s="78">
        <v>30</v>
      </c>
      <c r="L1139" s="2">
        <v>42370</v>
      </c>
      <c r="M1139" s="2">
        <v>42735</v>
      </c>
      <c r="N1139" s="77">
        <v>0</v>
      </c>
      <c r="P1139" s="77">
        <v>0</v>
      </c>
      <c r="Q1139" s="78">
        <f t="shared" si="136"/>
        <v>62</v>
      </c>
      <c r="R1139" s="3" t="str">
        <f t="shared" si="137"/>
        <v>S</v>
      </c>
      <c r="S1139" s="77">
        <f t="shared" si="138"/>
        <v>0</v>
      </c>
      <c r="T1139" s="78">
        <f t="shared" si="139"/>
        <v>62</v>
      </c>
      <c r="U1139" s="77">
        <f t="shared" si="140"/>
        <v>22692</v>
      </c>
      <c r="V1139" s="77">
        <f t="shared" si="141"/>
        <v>22692</v>
      </c>
      <c r="W1139" s="78">
        <f t="shared" si="142"/>
        <v>32</v>
      </c>
      <c r="X1139" s="77">
        <f t="shared" si="143"/>
        <v>11712</v>
      </c>
      <c r="AH1139" s="2"/>
      <c r="AQ1139" s="2"/>
      <c r="AS1139" s="2"/>
      <c r="AT1139" s="2"/>
    </row>
    <row r="1140" spans="1:46" ht="12.75">
      <c r="A1140" s="3">
        <v>2016</v>
      </c>
      <c r="B1140" s="3">
        <v>18462</v>
      </c>
      <c r="C1140" s="1" t="s">
        <v>1377</v>
      </c>
      <c r="D1140" s="2">
        <v>42368</v>
      </c>
      <c r="E1140" s="1" t="s">
        <v>1379</v>
      </c>
      <c r="F1140" s="2">
        <v>42368</v>
      </c>
      <c r="G1140" s="77">
        <v>646.6</v>
      </c>
      <c r="H1140" s="77">
        <v>646.6</v>
      </c>
      <c r="I1140" s="77">
        <v>0</v>
      </c>
      <c r="J1140" s="2">
        <v>42430</v>
      </c>
      <c r="K1140" s="78">
        <v>30</v>
      </c>
      <c r="L1140" s="2">
        <v>42370</v>
      </c>
      <c r="M1140" s="2">
        <v>42735</v>
      </c>
      <c r="N1140" s="77">
        <v>0</v>
      </c>
      <c r="P1140" s="77">
        <v>0</v>
      </c>
      <c r="Q1140" s="78">
        <f t="shared" si="136"/>
        <v>62</v>
      </c>
      <c r="R1140" s="3" t="str">
        <f t="shared" si="137"/>
        <v>S</v>
      </c>
      <c r="S1140" s="77">
        <f t="shared" si="138"/>
        <v>0</v>
      </c>
      <c r="T1140" s="78">
        <f t="shared" si="139"/>
        <v>62</v>
      </c>
      <c r="U1140" s="77">
        <f t="shared" si="140"/>
        <v>40089.2</v>
      </c>
      <c r="V1140" s="77">
        <f t="shared" si="141"/>
        <v>40089.2</v>
      </c>
      <c r="W1140" s="78">
        <f t="shared" si="142"/>
        <v>32</v>
      </c>
      <c r="X1140" s="77">
        <f t="shared" si="143"/>
        <v>20691.2</v>
      </c>
      <c r="AH1140" s="2"/>
      <c r="AQ1140" s="2"/>
      <c r="AS1140" s="2"/>
      <c r="AT1140" s="2"/>
    </row>
    <row r="1141" spans="1:46" ht="12.75">
      <c r="A1141" s="3">
        <v>2016</v>
      </c>
      <c r="B1141" s="3">
        <v>1950</v>
      </c>
      <c r="C1141" s="1" t="s">
        <v>1380</v>
      </c>
      <c r="D1141" s="2">
        <v>42410</v>
      </c>
      <c r="E1141" s="1" t="s">
        <v>1381</v>
      </c>
      <c r="F1141" s="2">
        <v>42411</v>
      </c>
      <c r="G1141" s="77">
        <v>1804</v>
      </c>
      <c r="H1141" s="77">
        <v>1804</v>
      </c>
      <c r="I1141" s="77">
        <v>0</v>
      </c>
      <c r="J1141" s="2">
        <v>42423</v>
      </c>
      <c r="K1141" s="78">
        <v>30</v>
      </c>
      <c r="L1141" s="2">
        <v>42370</v>
      </c>
      <c r="M1141" s="2">
        <v>42735</v>
      </c>
      <c r="N1141" s="77">
        <v>0</v>
      </c>
      <c r="P1141" s="77">
        <v>0</v>
      </c>
      <c r="Q1141" s="78">
        <f t="shared" si="136"/>
        <v>12</v>
      </c>
      <c r="R1141" s="3" t="str">
        <f t="shared" si="137"/>
        <v>S</v>
      </c>
      <c r="S1141" s="77">
        <f t="shared" si="138"/>
        <v>0</v>
      </c>
      <c r="T1141" s="78">
        <f t="shared" si="139"/>
        <v>13</v>
      </c>
      <c r="U1141" s="77">
        <f t="shared" si="140"/>
        <v>21648</v>
      </c>
      <c r="V1141" s="77">
        <f t="shared" si="141"/>
        <v>23452</v>
      </c>
      <c r="W1141" s="78">
        <f t="shared" si="142"/>
        <v>-18</v>
      </c>
      <c r="X1141" s="77">
        <f t="shared" si="143"/>
        <v>-32472</v>
      </c>
      <c r="AH1141" s="2"/>
      <c r="AQ1141" s="2"/>
      <c r="AS1141" s="2"/>
      <c r="AT1141" s="2"/>
    </row>
    <row r="1142" spans="1:46" ht="12.75">
      <c r="A1142" s="3">
        <v>2016</v>
      </c>
      <c r="B1142" s="3">
        <v>3624</v>
      </c>
      <c r="C1142" s="1" t="s">
        <v>1380</v>
      </c>
      <c r="D1142" s="2">
        <v>42445</v>
      </c>
      <c r="E1142" s="1" t="s">
        <v>1382</v>
      </c>
      <c r="F1142" s="2">
        <v>42446</v>
      </c>
      <c r="G1142" s="77">
        <v>11304.43</v>
      </c>
      <c r="H1142" s="77">
        <v>11304.43</v>
      </c>
      <c r="I1142" s="77">
        <v>0</v>
      </c>
      <c r="J1142" s="2">
        <v>42508</v>
      </c>
      <c r="K1142" s="78">
        <v>30</v>
      </c>
      <c r="L1142" s="2">
        <v>42370</v>
      </c>
      <c r="M1142" s="2">
        <v>42735</v>
      </c>
      <c r="N1142" s="77">
        <v>0</v>
      </c>
      <c r="P1142" s="77">
        <v>0</v>
      </c>
      <c r="Q1142" s="78">
        <f t="shared" si="136"/>
        <v>62</v>
      </c>
      <c r="R1142" s="3" t="str">
        <f t="shared" si="137"/>
        <v>S</v>
      </c>
      <c r="S1142" s="77">
        <f t="shared" si="138"/>
        <v>0</v>
      </c>
      <c r="T1142" s="78">
        <f t="shared" si="139"/>
        <v>63</v>
      </c>
      <c r="U1142" s="77">
        <f t="shared" si="140"/>
        <v>700874.66</v>
      </c>
      <c r="V1142" s="77">
        <f t="shared" si="141"/>
        <v>712179.09</v>
      </c>
      <c r="W1142" s="78">
        <f t="shared" si="142"/>
        <v>32</v>
      </c>
      <c r="X1142" s="77">
        <f t="shared" si="143"/>
        <v>361741.76</v>
      </c>
      <c r="AH1142" s="2"/>
      <c r="AQ1142" s="2"/>
      <c r="AS1142" s="2"/>
      <c r="AT1142" s="2"/>
    </row>
    <row r="1143" spans="1:46" ht="12.75">
      <c r="A1143" s="3">
        <v>2016</v>
      </c>
      <c r="B1143" s="3">
        <v>3625</v>
      </c>
      <c r="C1143" s="1" t="s">
        <v>1380</v>
      </c>
      <c r="D1143" s="2">
        <v>42445</v>
      </c>
      <c r="E1143" s="1" t="s">
        <v>1383</v>
      </c>
      <c r="F1143" s="2">
        <v>42446</v>
      </c>
      <c r="G1143" s="77">
        <v>1804</v>
      </c>
      <c r="H1143" s="77">
        <v>1804</v>
      </c>
      <c r="I1143" s="77">
        <v>0</v>
      </c>
      <c r="J1143" s="2">
        <v>42508</v>
      </c>
      <c r="K1143" s="78">
        <v>30</v>
      </c>
      <c r="L1143" s="2">
        <v>42370</v>
      </c>
      <c r="M1143" s="2">
        <v>42735</v>
      </c>
      <c r="N1143" s="77">
        <v>0</v>
      </c>
      <c r="P1143" s="77">
        <v>0</v>
      </c>
      <c r="Q1143" s="78">
        <f t="shared" si="136"/>
        <v>62</v>
      </c>
      <c r="R1143" s="3" t="str">
        <f t="shared" si="137"/>
        <v>S</v>
      </c>
      <c r="S1143" s="77">
        <f t="shared" si="138"/>
        <v>0</v>
      </c>
      <c r="T1143" s="78">
        <f t="shared" si="139"/>
        <v>63</v>
      </c>
      <c r="U1143" s="77">
        <f t="shared" si="140"/>
        <v>111848</v>
      </c>
      <c r="V1143" s="77">
        <f t="shared" si="141"/>
        <v>113652</v>
      </c>
      <c r="W1143" s="78">
        <f t="shared" si="142"/>
        <v>32</v>
      </c>
      <c r="X1143" s="77">
        <f t="shared" si="143"/>
        <v>57728</v>
      </c>
      <c r="AH1143" s="2"/>
      <c r="AQ1143" s="2"/>
      <c r="AS1143" s="2"/>
      <c r="AT1143" s="2"/>
    </row>
    <row r="1144" spans="1:46" ht="12.75">
      <c r="A1144" s="3">
        <v>2016</v>
      </c>
      <c r="B1144" s="3">
        <v>5170</v>
      </c>
      <c r="C1144" s="1" t="s">
        <v>1380</v>
      </c>
      <c r="D1144" s="2">
        <v>42479</v>
      </c>
      <c r="E1144" s="1" t="s">
        <v>403</v>
      </c>
      <c r="F1144" s="2">
        <v>42479</v>
      </c>
      <c r="G1144" s="77">
        <v>11304.43</v>
      </c>
      <c r="H1144" s="77">
        <v>11304.43</v>
      </c>
      <c r="I1144" s="77">
        <v>0</v>
      </c>
      <c r="J1144" s="2">
        <v>42508</v>
      </c>
      <c r="K1144" s="78">
        <v>30</v>
      </c>
      <c r="L1144" s="2">
        <v>42370</v>
      </c>
      <c r="M1144" s="2">
        <v>42735</v>
      </c>
      <c r="N1144" s="77">
        <v>0</v>
      </c>
      <c r="P1144" s="77">
        <v>0</v>
      </c>
      <c r="Q1144" s="78">
        <f t="shared" si="136"/>
        <v>29</v>
      </c>
      <c r="R1144" s="3" t="str">
        <f t="shared" si="137"/>
        <v>S</v>
      </c>
      <c r="S1144" s="77">
        <f t="shared" si="138"/>
        <v>0</v>
      </c>
      <c r="T1144" s="78">
        <f t="shared" si="139"/>
        <v>29</v>
      </c>
      <c r="U1144" s="77">
        <f t="shared" si="140"/>
        <v>327828.47</v>
      </c>
      <c r="V1144" s="77">
        <f t="shared" si="141"/>
        <v>327828.47</v>
      </c>
      <c r="W1144" s="78">
        <f t="shared" si="142"/>
        <v>-1</v>
      </c>
      <c r="X1144" s="77">
        <f t="shared" si="143"/>
        <v>-11304.43</v>
      </c>
      <c r="AH1144" s="2"/>
      <c r="AQ1144" s="2"/>
      <c r="AS1144" s="2"/>
      <c r="AT1144" s="2"/>
    </row>
    <row r="1145" spans="1:46" ht="12.75">
      <c r="A1145" s="3">
        <v>2016</v>
      </c>
      <c r="B1145" s="3">
        <v>5766</v>
      </c>
      <c r="C1145" s="1" t="s">
        <v>1380</v>
      </c>
      <c r="D1145" s="2">
        <v>42490</v>
      </c>
      <c r="E1145" s="1" t="s">
        <v>1384</v>
      </c>
      <c r="F1145" s="2">
        <v>42493</v>
      </c>
      <c r="G1145" s="77">
        <v>1804</v>
      </c>
      <c r="H1145" s="77">
        <v>1804</v>
      </c>
      <c r="I1145" s="77">
        <v>0</v>
      </c>
      <c r="J1145" s="2">
        <v>42516</v>
      </c>
      <c r="K1145" s="78">
        <v>30</v>
      </c>
      <c r="L1145" s="2">
        <v>42370</v>
      </c>
      <c r="M1145" s="2">
        <v>42735</v>
      </c>
      <c r="N1145" s="77">
        <v>0</v>
      </c>
      <c r="P1145" s="77">
        <v>0</v>
      </c>
      <c r="Q1145" s="78">
        <f t="shared" si="136"/>
        <v>23</v>
      </c>
      <c r="R1145" s="3" t="str">
        <f t="shared" si="137"/>
        <v>S</v>
      </c>
      <c r="S1145" s="77">
        <f t="shared" si="138"/>
        <v>0</v>
      </c>
      <c r="T1145" s="78">
        <f t="shared" si="139"/>
        <v>26</v>
      </c>
      <c r="U1145" s="77">
        <f t="shared" si="140"/>
        <v>41492</v>
      </c>
      <c r="V1145" s="77">
        <f t="shared" si="141"/>
        <v>46904</v>
      </c>
      <c r="W1145" s="78">
        <f t="shared" si="142"/>
        <v>-7</v>
      </c>
      <c r="X1145" s="77">
        <f t="shared" si="143"/>
        <v>-12628</v>
      </c>
      <c r="AH1145" s="2"/>
      <c r="AQ1145" s="2"/>
      <c r="AS1145" s="2"/>
      <c r="AT1145" s="2"/>
    </row>
    <row r="1146" spans="1:46" ht="12.75">
      <c r="A1146" s="3">
        <v>2016</v>
      </c>
      <c r="B1146" s="3">
        <v>7170</v>
      </c>
      <c r="C1146" s="1" t="s">
        <v>1380</v>
      </c>
      <c r="D1146" s="2">
        <v>42521</v>
      </c>
      <c r="E1146" s="1" t="s">
        <v>1385</v>
      </c>
      <c r="F1146" s="2">
        <v>42522</v>
      </c>
      <c r="G1146" s="77">
        <v>11304.43</v>
      </c>
      <c r="H1146" s="77">
        <v>11304.43</v>
      </c>
      <c r="I1146" s="77">
        <v>0</v>
      </c>
      <c r="J1146" s="2">
        <v>42528</v>
      </c>
      <c r="K1146" s="78">
        <v>30</v>
      </c>
      <c r="L1146" s="2">
        <v>42370</v>
      </c>
      <c r="M1146" s="2">
        <v>42735</v>
      </c>
      <c r="N1146" s="77">
        <v>0</v>
      </c>
      <c r="P1146" s="77">
        <v>0</v>
      </c>
      <c r="Q1146" s="78">
        <f t="shared" si="136"/>
        <v>6</v>
      </c>
      <c r="R1146" s="3" t="str">
        <f t="shared" si="137"/>
        <v>S</v>
      </c>
      <c r="S1146" s="77">
        <f t="shared" si="138"/>
        <v>0</v>
      </c>
      <c r="T1146" s="78">
        <f t="shared" si="139"/>
        <v>7</v>
      </c>
      <c r="U1146" s="77">
        <f t="shared" si="140"/>
        <v>67826.58</v>
      </c>
      <c r="V1146" s="77">
        <f t="shared" si="141"/>
        <v>79131.01</v>
      </c>
      <c r="W1146" s="78">
        <f t="shared" si="142"/>
        <v>-24</v>
      </c>
      <c r="X1146" s="77">
        <f t="shared" si="143"/>
        <v>-271306.32</v>
      </c>
      <c r="AH1146" s="2"/>
      <c r="AQ1146" s="2"/>
      <c r="AS1146" s="2"/>
      <c r="AT1146" s="2"/>
    </row>
    <row r="1147" spans="1:46" ht="12.75">
      <c r="A1147" s="3">
        <v>2016</v>
      </c>
      <c r="B1147" s="3">
        <v>7169</v>
      </c>
      <c r="C1147" s="1" t="s">
        <v>1380</v>
      </c>
      <c r="D1147" s="2">
        <v>42521</v>
      </c>
      <c r="E1147" s="1" t="s">
        <v>1386</v>
      </c>
      <c r="F1147" s="2">
        <v>42522</v>
      </c>
      <c r="G1147" s="77">
        <v>1804</v>
      </c>
      <c r="H1147" s="77">
        <v>1804</v>
      </c>
      <c r="I1147" s="77">
        <v>0</v>
      </c>
      <c r="J1147" s="2">
        <v>42528</v>
      </c>
      <c r="K1147" s="78">
        <v>30</v>
      </c>
      <c r="L1147" s="2">
        <v>42370</v>
      </c>
      <c r="M1147" s="2">
        <v>42735</v>
      </c>
      <c r="N1147" s="77">
        <v>0</v>
      </c>
      <c r="P1147" s="77">
        <v>0</v>
      </c>
      <c r="Q1147" s="78">
        <f t="shared" si="136"/>
        <v>6</v>
      </c>
      <c r="R1147" s="3" t="str">
        <f t="shared" si="137"/>
        <v>S</v>
      </c>
      <c r="S1147" s="77">
        <f t="shared" si="138"/>
        <v>0</v>
      </c>
      <c r="T1147" s="78">
        <f t="shared" si="139"/>
        <v>7</v>
      </c>
      <c r="U1147" s="77">
        <f t="shared" si="140"/>
        <v>10824</v>
      </c>
      <c r="V1147" s="77">
        <f t="shared" si="141"/>
        <v>12628</v>
      </c>
      <c r="W1147" s="78">
        <f t="shared" si="142"/>
        <v>-24</v>
      </c>
      <c r="X1147" s="77">
        <f t="shared" si="143"/>
        <v>-43296</v>
      </c>
      <c r="AH1147" s="2"/>
      <c r="AQ1147" s="2"/>
      <c r="AS1147" s="2"/>
      <c r="AT1147" s="2"/>
    </row>
    <row r="1148" spans="1:46" ht="12.75">
      <c r="A1148" s="3">
        <v>2016</v>
      </c>
      <c r="B1148" s="3">
        <v>7486</v>
      </c>
      <c r="C1148" s="1" t="s">
        <v>1380</v>
      </c>
      <c r="D1148" s="2">
        <v>42529</v>
      </c>
      <c r="E1148" s="1" t="s">
        <v>1387</v>
      </c>
      <c r="F1148" s="2">
        <v>42530</v>
      </c>
      <c r="G1148" s="77">
        <v>11304.43</v>
      </c>
      <c r="H1148" s="77">
        <v>11304.43</v>
      </c>
      <c r="I1148" s="77">
        <v>0</v>
      </c>
      <c r="J1148" s="2">
        <v>42541</v>
      </c>
      <c r="K1148" s="78">
        <v>30</v>
      </c>
      <c r="L1148" s="2">
        <v>42370</v>
      </c>
      <c r="M1148" s="2">
        <v>42735</v>
      </c>
      <c r="N1148" s="77">
        <v>0</v>
      </c>
      <c r="P1148" s="77">
        <v>0</v>
      </c>
      <c r="Q1148" s="78">
        <f t="shared" si="136"/>
        <v>11</v>
      </c>
      <c r="R1148" s="3" t="str">
        <f t="shared" si="137"/>
        <v>S</v>
      </c>
      <c r="S1148" s="77">
        <f t="shared" si="138"/>
        <v>0</v>
      </c>
      <c r="T1148" s="78">
        <f t="shared" si="139"/>
        <v>12</v>
      </c>
      <c r="U1148" s="77">
        <f t="shared" si="140"/>
        <v>124348.73</v>
      </c>
      <c r="V1148" s="77">
        <f t="shared" si="141"/>
        <v>135653.16</v>
      </c>
      <c r="W1148" s="78">
        <f t="shared" si="142"/>
        <v>-19</v>
      </c>
      <c r="X1148" s="77">
        <f t="shared" si="143"/>
        <v>-214784.17</v>
      </c>
      <c r="AH1148" s="2"/>
      <c r="AQ1148" s="2"/>
      <c r="AS1148" s="2"/>
      <c r="AT1148" s="2"/>
    </row>
    <row r="1149" spans="1:46" ht="12.75">
      <c r="A1149" s="3">
        <v>2016</v>
      </c>
      <c r="B1149" s="3">
        <v>7487</v>
      </c>
      <c r="C1149" s="1" t="s">
        <v>1380</v>
      </c>
      <c r="D1149" s="2">
        <v>42529</v>
      </c>
      <c r="E1149" s="1" t="s">
        <v>408</v>
      </c>
      <c r="F1149" s="2">
        <v>42530</v>
      </c>
      <c r="G1149" s="77">
        <v>1804</v>
      </c>
      <c r="H1149" s="77">
        <v>1804</v>
      </c>
      <c r="I1149" s="77">
        <v>0</v>
      </c>
      <c r="J1149" s="2">
        <v>42541</v>
      </c>
      <c r="K1149" s="78">
        <v>30</v>
      </c>
      <c r="L1149" s="2">
        <v>42370</v>
      </c>
      <c r="M1149" s="2">
        <v>42735</v>
      </c>
      <c r="N1149" s="77">
        <v>0</v>
      </c>
      <c r="P1149" s="77">
        <v>0</v>
      </c>
      <c r="Q1149" s="78">
        <f t="shared" si="136"/>
        <v>11</v>
      </c>
      <c r="R1149" s="3" t="str">
        <f t="shared" si="137"/>
        <v>S</v>
      </c>
      <c r="S1149" s="77">
        <f t="shared" si="138"/>
        <v>0</v>
      </c>
      <c r="T1149" s="78">
        <f t="shared" si="139"/>
        <v>12</v>
      </c>
      <c r="U1149" s="77">
        <f t="shared" si="140"/>
        <v>19844</v>
      </c>
      <c r="V1149" s="77">
        <f t="shared" si="141"/>
        <v>21648</v>
      </c>
      <c r="W1149" s="78">
        <f t="shared" si="142"/>
        <v>-19</v>
      </c>
      <c r="X1149" s="77">
        <f t="shared" si="143"/>
        <v>-34276</v>
      </c>
      <c r="AH1149" s="2"/>
      <c r="AQ1149" s="2"/>
      <c r="AS1149" s="2"/>
      <c r="AT1149" s="2"/>
    </row>
    <row r="1150" spans="1:46" ht="12.75">
      <c r="A1150" s="3">
        <v>2016</v>
      </c>
      <c r="B1150" s="3">
        <v>12147</v>
      </c>
      <c r="C1150" s="1" t="s">
        <v>1380</v>
      </c>
      <c r="D1150" s="2">
        <v>42585</v>
      </c>
      <c r="E1150" s="1" t="s">
        <v>1388</v>
      </c>
      <c r="F1150" s="2">
        <v>42627</v>
      </c>
      <c r="G1150" s="77">
        <v>770</v>
      </c>
      <c r="H1150" s="77">
        <v>770</v>
      </c>
      <c r="I1150" s="77">
        <v>0</v>
      </c>
      <c r="J1150" s="2">
        <v>42635</v>
      </c>
      <c r="K1150" s="78">
        <v>30</v>
      </c>
      <c r="L1150" s="2">
        <v>42370</v>
      </c>
      <c r="M1150" s="2">
        <v>42735</v>
      </c>
      <c r="N1150" s="77">
        <v>0</v>
      </c>
      <c r="P1150" s="77">
        <v>0</v>
      </c>
      <c r="Q1150" s="78">
        <f t="shared" si="136"/>
        <v>8</v>
      </c>
      <c r="R1150" s="3" t="str">
        <f t="shared" si="137"/>
        <v>S</v>
      </c>
      <c r="S1150" s="77">
        <f t="shared" si="138"/>
        <v>0</v>
      </c>
      <c r="T1150" s="78">
        <f t="shared" si="139"/>
        <v>50</v>
      </c>
      <c r="U1150" s="77">
        <f t="shared" si="140"/>
        <v>6160</v>
      </c>
      <c r="V1150" s="77">
        <f t="shared" si="141"/>
        <v>38500</v>
      </c>
      <c r="W1150" s="78">
        <f t="shared" si="142"/>
        <v>-22</v>
      </c>
      <c r="X1150" s="77">
        <f t="shared" si="143"/>
        <v>-16940</v>
      </c>
      <c r="AH1150" s="2"/>
      <c r="AQ1150" s="2"/>
      <c r="AS1150" s="2"/>
      <c r="AT1150" s="2"/>
    </row>
    <row r="1151" spans="1:46" ht="12.75">
      <c r="A1151" s="3">
        <v>2016</v>
      </c>
      <c r="B1151" s="3">
        <v>1951</v>
      </c>
      <c r="C1151" s="1" t="s">
        <v>1380</v>
      </c>
      <c r="D1151" s="2">
        <v>42410</v>
      </c>
      <c r="E1151" s="1" t="s">
        <v>1389</v>
      </c>
      <c r="F1151" s="2">
        <v>42411</v>
      </c>
      <c r="G1151" s="77">
        <v>11304.43</v>
      </c>
      <c r="H1151" s="77">
        <v>11304.43</v>
      </c>
      <c r="I1151" s="77">
        <v>0</v>
      </c>
      <c r="J1151" s="2">
        <v>42423</v>
      </c>
      <c r="K1151" s="78">
        <v>30</v>
      </c>
      <c r="L1151" s="2">
        <v>42370</v>
      </c>
      <c r="M1151" s="2">
        <v>42735</v>
      </c>
      <c r="N1151" s="77">
        <v>0</v>
      </c>
      <c r="P1151" s="77">
        <v>0</v>
      </c>
      <c r="Q1151" s="78">
        <f t="shared" si="136"/>
        <v>12</v>
      </c>
      <c r="R1151" s="3" t="str">
        <f t="shared" si="137"/>
        <v>S</v>
      </c>
      <c r="S1151" s="77">
        <f t="shared" si="138"/>
        <v>0</v>
      </c>
      <c r="T1151" s="78">
        <f t="shared" si="139"/>
        <v>13</v>
      </c>
      <c r="U1151" s="77">
        <f t="shared" si="140"/>
        <v>135653.16</v>
      </c>
      <c r="V1151" s="77">
        <f t="shared" si="141"/>
        <v>146957.59</v>
      </c>
      <c r="W1151" s="78">
        <f t="shared" si="142"/>
        <v>-18</v>
      </c>
      <c r="X1151" s="77">
        <f t="shared" si="143"/>
        <v>-203479.74</v>
      </c>
      <c r="AH1151" s="2"/>
      <c r="AQ1151" s="2"/>
      <c r="AS1151" s="2"/>
      <c r="AT1151" s="2"/>
    </row>
    <row r="1152" spans="1:46" ht="12.75">
      <c r="A1152" s="3">
        <v>2016</v>
      </c>
      <c r="B1152" s="3">
        <v>12146</v>
      </c>
      <c r="C1152" s="1" t="s">
        <v>1380</v>
      </c>
      <c r="D1152" s="2">
        <v>42626</v>
      </c>
      <c r="E1152" s="1" t="s">
        <v>1390</v>
      </c>
      <c r="F1152" s="2">
        <v>42627</v>
      </c>
      <c r="G1152" s="77">
        <v>11304.43</v>
      </c>
      <c r="H1152" s="77">
        <v>11304.43</v>
      </c>
      <c r="I1152" s="77">
        <v>0</v>
      </c>
      <c r="J1152" s="2">
        <v>42643</v>
      </c>
      <c r="K1152" s="78">
        <v>30</v>
      </c>
      <c r="L1152" s="2">
        <v>42370</v>
      </c>
      <c r="M1152" s="2">
        <v>42735</v>
      </c>
      <c r="N1152" s="77">
        <v>0</v>
      </c>
      <c r="P1152" s="77">
        <v>0</v>
      </c>
      <c r="Q1152" s="78">
        <f t="shared" si="136"/>
        <v>16</v>
      </c>
      <c r="R1152" s="3" t="str">
        <f t="shared" si="137"/>
        <v>S</v>
      </c>
      <c r="S1152" s="77">
        <f t="shared" si="138"/>
        <v>0</v>
      </c>
      <c r="T1152" s="78">
        <f t="shared" si="139"/>
        <v>17</v>
      </c>
      <c r="U1152" s="77">
        <f t="shared" si="140"/>
        <v>180870.88</v>
      </c>
      <c r="V1152" s="77">
        <f t="shared" si="141"/>
        <v>192175.31</v>
      </c>
      <c r="W1152" s="78">
        <f t="shared" si="142"/>
        <v>-14</v>
      </c>
      <c r="X1152" s="77">
        <f t="shared" si="143"/>
        <v>-158262.02</v>
      </c>
      <c r="AH1152" s="2"/>
      <c r="AQ1152" s="2"/>
      <c r="AS1152" s="2"/>
      <c r="AT1152" s="2"/>
    </row>
    <row r="1153" spans="1:46" ht="12.75">
      <c r="A1153" s="3">
        <v>2016</v>
      </c>
      <c r="B1153" s="3">
        <v>12145</v>
      </c>
      <c r="C1153" s="1" t="s">
        <v>1380</v>
      </c>
      <c r="D1153" s="2">
        <v>42626</v>
      </c>
      <c r="E1153" s="1" t="s">
        <v>1391</v>
      </c>
      <c r="F1153" s="2">
        <v>42627</v>
      </c>
      <c r="G1153" s="77">
        <v>1804</v>
      </c>
      <c r="H1153" s="77">
        <v>1804</v>
      </c>
      <c r="I1153" s="77">
        <v>0</v>
      </c>
      <c r="J1153" s="2">
        <v>42643</v>
      </c>
      <c r="K1153" s="78">
        <v>30</v>
      </c>
      <c r="L1153" s="2">
        <v>42370</v>
      </c>
      <c r="M1153" s="2">
        <v>42735</v>
      </c>
      <c r="N1153" s="77">
        <v>0</v>
      </c>
      <c r="P1153" s="77">
        <v>0</v>
      </c>
      <c r="Q1153" s="78">
        <f t="shared" si="136"/>
        <v>16</v>
      </c>
      <c r="R1153" s="3" t="str">
        <f t="shared" si="137"/>
        <v>S</v>
      </c>
      <c r="S1153" s="77">
        <f t="shared" si="138"/>
        <v>0</v>
      </c>
      <c r="T1153" s="78">
        <f t="shared" si="139"/>
        <v>17</v>
      </c>
      <c r="U1153" s="77">
        <f t="shared" si="140"/>
        <v>28864</v>
      </c>
      <c r="V1153" s="77">
        <f t="shared" si="141"/>
        <v>30668</v>
      </c>
      <c r="W1153" s="78">
        <f t="shared" si="142"/>
        <v>-14</v>
      </c>
      <c r="X1153" s="77">
        <f t="shared" si="143"/>
        <v>-25256</v>
      </c>
      <c r="AH1153" s="2"/>
      <c r="AQ1153" s="2"/>
      <c r="AS1153" s="2"/>
      <c r="AT1153" s="2"/>
    </row>
    <row r="1154" spans="1:46" ht="12.75">
      <c r="A1154" s="3">
        <v>2016</v>
      </c>
      <c r="B1154" s="3">
        <v>298</v>
      </c>
      <c r="C1154" s="1" t="s">
        <v>1392</v>
      </c>
      <c r="D1154" s="2">
        <v>42376</v>
      </c>
      <c r="E1154" s="1" t="s">
        <v>103</v>
      </c>
      <c r="F1154" s="2">
        <v>42380</v>
      </c>
      <c r="G1154" s="77">
        <v>11304.43</v>
      </c>
      <c r="H1154" s="77">
        <v>11304.43</v>
      </c>
      <c r="I1154" s="77">
        <v>0</v>
      </c>
      <c r="J1154" s="2">
        <v>42409</v>
      </c>
      <c r="K1154" s="78">
        <v>30</v>
      </c>
      <c r="L1154" s="2">
        <v>42370</v>
      </c>
      <c r="M1154" s="2">
        <v>42735</v>
      </c>
      <c r="N1154" s="77">
        <v>0</v>
      </c>
      <c r="P1154" s="77">
        <v>0</v>
      </c>
      <c r="Q1154" s="78">
        <f t="shared" si="136"/>
        <v>29</v>
      </c>
      <c r="R1154" s="3" t="str">
        <f t="shared" si="137"/>
        <v>S</v>
      </c>
      <c r="S1154" s="77">
        <f t="shared" si="138"/>
        <v>0</v>
      </c>
      <c r="T1154" s="78">
        <f t="shared" si="139"/>
        <v>33</v>
      </c>
      <c r="U1154" s="77">
        <f t="shared" si="140"/>
        <v>327828.47</v>
      </c>
      <c r="V1154" s="77">
        <f t="shared" si="141"/>
        <v>373046.19</v>
      </c>
      <c r="W1154" s="78">
        <f t="shared" si="142"/>
        <v>-1</v>
      </c>
      <c r="X1154" s="77">
        <f t="shared" si="143"/>
        <v>-11304.43</v>
      </c>
      <c r="AH1154" s="2"/>
      <c r="AQ1154" s="2"/>
      <c r="AS1154" s="2"/>
      <c r="AT1154" s="2"/>
    </row>
    <row r="1155" spans="1:46" ht="12.75">
      <c r="A1155" s="3">
        <v>2016</v>
      </c>
      <c r="C1155" s="1" t="s">
        <v>1392</v>
      </c>
      <c r="D1155" s="2">
        <v>40686</v>
      </c>
      <c r="E1155" s="1" t="s">
        <v>1393</v>
      </c>
      <c r="F1155" s="2">
        <v>40703</v>
      </c>
      <c r="G1155" s="77">
        <v>140.01</v>
      </c>
      <c r="H1155" s="77">
        <v>0</v>
      </c>
      <c r="I1155" s="77">
        <v>0</v>
      </c>
      <c r="J1155" s="2">
        <v>1</v>
      </c>
      <c r="K1155" s="78">
        <v>30</v>
      </c>
      <c r="L1155" s="2">
        <v>42370</v>
      </c>
      <c r="M1155" s="2">
        <v>42735</v>
      </c>
      <c r="N1155" s="77">
        <v>0</v>
      </c>
      <c r="P1155" s="77">
        <v>0</v>
      </c>
      <c r="Q1155" s="78">
        <f aca="true" t="shared" si="144" ref="Q1155:Q1175">IF(J1155-F1155&gt;0,IF(R1155="S",J1155-F1155,0),0)</f>
        <v>0</v>
      </c>
      <c r="R1155" s="3" t="str">
        <f aca="true" t="shared" si="145" ref="R1155:R1175">IF(G1155-H1155-I1155-P1155&gt;0,"N",IF(J1155=DATE(1900,1,1),"N","S"))</f>
        <v>N</v>
      </c>
      <c r="S1155" s="77">
        <f aca="true" t="shared" si="146" ref="S1155:S1175">IF(G1155-H1155-I1155-P1155&gt;0,G1155-H1155-I1155-P1155,0)</f>
        <v>140.01</v>
      </c>
      <c r="T1155" s="78">
        <f aca="true" t="shared" si="147" ref="T1155:T1175">IF(J1155-D1155&gt;0,IF(R1155="S",J1155-D1155,0),0)</f>
        <v>0</v>
      </c>
      <c r="U1155" s="77">
        <f aca="true" t="shared" si="148" ref="U1155:U1175">IF(R1155="S",H1155*Q1155,0)</f>
        <v>0</v>
      </c>
      <c r="V1155" s="77">
        <f aca="true" t="shared" si="149" ref="V1155:V1175">IF(R1155="S",H1155*T1155,0)</f>
        <v>0</v>
      </c>
      <c r="W1155" s="78">
        <f aca="true" t="shared" si="150" ref="W1155:W1175">IF(R1155="S",J1155-F1155-K1155,0)</f>
        <v>0</v>
      </c>
      <c r="X1155" s="77">
        <f aca="true" t="shared" si="151" ref="X1155:X1175">IF(R1155="S",H1155*W1155,0)</f>
        <v>0</v>
      </c>
      <c r="AH1155" s="2"/>
      <c r="AQ1155" s="2"/>
      <c r="AS1155" s="2"/>
      <c r="AT1155" s="2"/>
    </row>
    <row r="1156" spans="1:46" ht="12.75">
      <c r="A1156" s="3">
        <v>2016</v>
      </c>
      <c r="C1156" s="1" t="s">
        <v>1392</v>
      </c>
      <c r="D1156" s="2">
        <v>38127</v>
      </c>
      <c r="E1156" s="1" t="s">
        <v>1394</v>
      </c>
      <c r="F1156" s="2">
        <v>38139</v>
      </c>
      <c r="G1156" s="77">
        <v>0.1</v>
      </c>
      <c r="H1156" s="77">
        <v>0</v>
      </c>
      <c r="I1156" s="77">
        <v>0</v>
      </c>
      <c r="J1156" s="2">
        <v>1</v>
      </c>
      <c r="K1156" s="78">
        <v>30</v>
      </c>
      <c r="L1156" s="2">
        <v>42370</v>
      </c>
      <c r="M1156" s="2">
        <v>42735</v>
      </c>
      <c r="N1156" s="77">
        <v>0</v>
      </c>
      <c r="P1156" s="77">
        <v>0</v>
      </c>
      <c r="Q1156" s="78">
        <f t="shared" si="144"/>
        <v>0</v>
      </c>
      <c r="R1156" s="3" t="str">
        <f t="shared" si="145"/>
        <v>N</v>
      </c>
      <c r="S1156" s="77">
        <f t="shared" si="146"/>
        <v>0.1</v>
      </c>
      <c r="T1156" s="78">
        <f t="shared" si="147"/>
        <v>0</v>
      </c>
      <c r="U1156" s="77">
        <f t="shared" si="148"/>
        <v>0</v>
      </c>
      <c r="V1156" s="77">
        <f t="shared" si="149"/>
        <v>0</v>
      </c>
      <c r="W1156" s="78">
        <f t="shared" si="150"/>
        <v>0</v>
      </c>
      <c r="X1156" s="77">
        <f t="shared" si="151"/>
        <v>0</v>
      </c>
      <c r="AH1156" s="2"/>
      <c r="AQ1156" s="2"/>
      <c r="AS1156" s="2"/>
      <c r="AT1156" s="2"/>
    </row>
    <row r="1157" spans="1:46" ht="12.75">
      <c r="A1157" s="3">
        <v>2016</v>
      </c>
      <c r="C1157" s="1" t="s">
        <v>1392</v>
      </c>
      <c r="D1157" s="2">
        <v>41094</v>
      </c>
      <c r="E1157" s="1" t="s">
        <v>1395</v>
      </c>
      <c r="F1157" s="2">
        <v>41106</v>
      </c>
      <c r="G1157" s="77">
        <v>70</v>
      </c>
      <c r="H1157" s="77">
        <v>0</v>
      </c>
      <c r="I1157" s="77">
        <v>0</v>
      </c>
      <c r="J1157" s="2">
        <v>1</v>
      </c>
      <c r="K1157" s="78">
        <v>30</v>
      </c>
      <c r="L1157" s="2">
        <v>42370</v>
      </c>
      <c r="M1157" s="2">
        <v>42735</v>
      </c>
      <c r="N1157" s="77">
        <v>0</v>
      </c>
      <c r="P1157" s="77">
        <v>0</v>
      </c>
      <c r="Q1157" s="78">
        <f t="shared" si="144"/>
        <v>0</v>
      </c>
      <c r="R1157" s="3" t="str">
        <f t="shared" si="145"/>
        <v>N</v>
      </c>
      <c r="S1157" s="77">
        <f t="shared" si="146"/>
        <v>70</v>
      </c>
      <c r="T1157" s="78">
        <f t="shared" si="147"/>
        <v>0</v>
      </c>
      <c r="U1157" s="77">
        <f t="shared" si="148"/>
        <v>0</v>
      </c>
      <c r="V1157" s="77">
        <f t="shared" si="149"/>
        <v>0</v>
      </c>
      <c r="W1157" s="78">
        <f t="shared" si="150"/>
        <v>0</v>
      </c>
      <c r="X1157" s="77">
        <f t="shared" si="151"/>
        <v>0</v>
      </c>
      <c r="AH1157" s="2"/>
      <c r="AQ1157" s="2"/>
      <c r="AS1157" s="2"/>
      <c r="AT1157" s="2"/>
    </row>
    <row r="1158" spans="1:46" ht="12.75">
      <c r="A1158" s="3">
        <v>2016</v>
      </c>
      <c r="B1158" s="3">
        <v>297</v>
      </c>
      <c r="C1158" s="1" t="s">
        <v>1392</v>
      </c>
      <c r="D1158" s="2">
        <v>42376</v>
      </c>
      <c r="E1158" s="1" t="s">
        <v>969</v>
      </c>
      <c r="F1158" s="2">
        <v>42380</v>
      </c>
      <c r="G1158" s="77">
        <v>1804</v>
      </c>
      <c r="H1158" s="77">
        <v>1804</v>
      </c>
      <c r="I1158" s="77">
        <v>0</v>
      </c>
      <c r="J1158" s="2">
        <v>42409</v>
      </c>
      <c r="K1158" s="78">
        <v>30</v>
      </c>
      <c r="L1158" s="2">
        <v>42370</v>
      </c>
      <c r="M1158" s="2">
        <v>42735</v>
      </c>
      <c r="N1158" s="77">
        <v>0</v>
      </c>
      <c r="P1158" s="77">
        <v>0</v>
      </c>
      <c r="Q1158" s="78">
        <f t="shared" si="144"/>
        <v>29</v>
      </c>
      <c r="R1158" s="3" t="str">
        <f t="shared" si="145"/>
        <v>S</v>
      </c>
      <c r="S1158" s="77">
        <f t="shared" si="146"/>
        <v>0</v>
      </c>
      <c r="T1158" s="78">
        <f t="shared" si="147"/>
        <v>33</v>
      </c>
      <c r="U1158" s="77">
        <f t="shared" si="148"/>
        <v>52316</v>
      </c>
      <c r="V1158" s="77">
        <f t="shared" si="149"/>
        <v>59532</v>
      </c>
      <c r="W1158" s="78">
        <f t="shared" si="150"/>
        <v>-1</v>
      </c>
      <c r="X1158" s="77">
        <f t="shared" si="151"/>
        <v>-1804</v>
      </c>
      <c r="AH1158" s="2"/>
      <c r="AQ1158" s="2"/>
      <c r="AS1158" s="2"/>
      <c r="AT1158" s="2"/>
    </row>
    <row r="1159" spans="1:46" ht="12.75">
      <c r="A1159" s="3">
        <v>2016</v>
      </c>
      <c r="C1159" s="1" t="s">
        <v>1392</v>
      </c>
      <c r="D1159" s="2">
        <v>41215</v>
      </c>
      <c r="E1159" s="1" t="s">
        <v>1396</v>
      </c>
      <c r="F1159" s="2">
        <v>41247</v>
      </c>
      <c r="G1159" s="77">
        <v>0.01</v>
      </c>
      <c r="H1159" s="77">
        <v>0</v>
      </c>
      <c r="I1159" s="77">
        <v>0</v>
      </c>
      <c r="J1159" s="2">
        <v>1</v>
      </c>
      <c r="K1159" s="78">
        <v>30</v>
      </c>
      <c r="L1159" s="2">
        <v>42370</v>
      </c>
      <c r="M1159" s="2">
        <v>42735</v>
      </c>
      <c r="N1159" s="77">
        <v>0</v>
      </c>
      <c r="P1159" s="77">
        <v>0</v>
      </c>
      <c r="Q1159" s="78">
        <f t="shared" si="144"/>
        <v>0</v>
      </c>
      <c r="R1159" s="3" t="str">
        <f t="shared" si="145"/>
        <v>N</v>
      </c>
      <c r="S1159" s="77">
        <f t="shared" si="146"/>
        <v>0.01</v>
      </c>
      <c r="T1159" s="78">
        <f t="shared" si="147"/>
        <v>0</v>
      </c>
      <c r="U1159" s="77">
        <f t="shared" si="148"/>
        <v>0</v>
      </c>
      <c r="V1159" s="77">
        <f t="shared" si="149"/>
        <v>0</v>
      </c>
      <c r="W1159" s="78">
        <f t="shared" si="150"/>
        <v>0</v>
      </c>
      <c r="X1159" s="77">
        <f t="shared" si="151"/>
        <v>0</v>
      </c>
      <c r="AH1159" s="2"/>
      <c r="AQ1159" s="2"/>
      <c r="AS1159" s="2"/>
      <c r="AT1159" s="2"/>
    </row>
    <row r="1160" spans="1:46" ht="12.75">
      <c r="A1160" s="3">
        <v>2016</v>
      </c>
      <c r="B1160" s="3">
        <v>12158</v>
      </c>
      <c r="C1160" s="1" t="s">
        <v>1397</v>
      </c>
      <c r="D1160" s="2">
        <v>42625</v>
      </c>
      <c r="E1160" s="1" t="s">
        <v>1398</v>
      </c>
      <c r="F1160" s="2">
        <v>42627</v>
      </c>
      <c r="G1160" s="77">
        <v>1509.43</v>
      </c>
      <c r="H1160" s="77">
        <v>1509.43</v>
      </c>
      <c r="I1160" s="77">
        <v>0</v>
      </c>
      <c r="J1160" s="2">
        <v>42635</v>
      </c>
      <c r="K1160" s="78">
        <v>30</v>
      </c>
      <c r="L1160" s="2">
        <v>42370</v>
      </c>
      <c r="M1160" s="2">
        <v>42735</v>
      </c>
      <c r="N1160" s="77">
        <v>0</v>
      </c>
      <c r="P1160" s="77">
        <v>0</v>
      </c>
      <c r="Q1160" s="78">
        <f t="shared" si="144"/>
        <v>8</v>
      </c>
      <c r="R1160" s="3" t="str">
        <f t="shared" si="145"/>
        <v>S</v>
      </c>
      <c r="S1160" s="77">
        <f t="shared" si="146"/>
        <v>0</v>
      </c>
      <c r="T1160" s="78">
        <f t="shared" si="147"/>
        <v>10</v>
      </c>
      <c r="U1160" s="77">
        <f t="shared" si="148"/>
        <v>12075.44</v>
      </c>
      <c r="V1160" s="77">
        <f t="shared" si="149"/>
        <v>15094.3</v>
      </c>
      <c r="W1160" s="78">
        <f t="shared" si="150"/>
        <v>-22</v>
      </c>
      <c r="X1160" s="77">
        <f t="shared" si="151"/>
        <v>-33207.46</v>
      </c>
      <c r="AH1160" s="2"/>
      <c r="AQ1160" s="2"/>
      <c r="AS1160" s="2"/>
      <c r="AT1160" s="2"/>
    </row>
    <row r="1161" spans="1:46" ht="12.75">
      <c r="A1161" s="3">
        <v>2016</v>
      </c>
      <c r="B1161" s="3">
        <v>18276</v>
      </c>
      <c r="C1161" s="1" t="s">
        <v>1397</v>
      </c>
      <c r="D1161" s="2">
        <v>42362</v>
      </c>
      <c r="E1161" s="1" t="s">
        <v>1399</v>
      </c>
      <c r="F1161" s="2">
        <v>42362</v>
      </c>
      <c r="G1161" s="77">
        <v>3600</v>
      </c>
      <c r="H1161" s="77">
        <v>3600</v>
      </c>
      <c r="I1161" s="77">
        <v>0</v>
      </c>
      <c r="J1161" s="2">
        <v>42430</v>
      </c>
      <c r="K1161" s="78">
        <v>30</v>
      </c>
      <c r="L1161" s="2">
        <v>42370</v>
      </c>
      <c r="M1161" s="2">
        <v>42735</v>
      </c>
      <c r="N1161" s="77">
        <v>0</v>
      </c>
      <c r="P1161" s="77">
        <v>0</v>
      </c>
      <c r="Q1161" s="78">
        <f t="shared" si="144"/>
        <v>68</v>
      </c>
      <c r="R1161" s="3" t="str">
        <f t="shared" si="145"/>
        <v>S</v>
      </c>
      <c r="S1161" s="77">
        <f t="shared" si="146"/>
        <v>0</v>
      </c>
      <c r="T1161" s="78">
        <f t="shared" si="147"/>
        <v>68</v>
      </c>
      <c r="U1161" s="77">
        <f t="shared" si="148"/>
        <v>244800</v>
      </c>
      <c r="V1161" s="77">
        <f t="shared" si="149"/>
        <v>244800</v>
      </c>
      <c r="W1161" s="78">
        <f t="shared" si="150"/>
        <v>38</v>
      </c>
      <c r="X1161" s="77">
        <f t="shared" si="151"/>
        <v>136800</v>
      </c>
      <c r="AH1161" s="2"/>
      <c r="AQ1161" s="2"/>
      <c r="AS1161" s="2"/>
      <c r="AT1161" s="2"/>
    </row>
    <row r="1162" spans="1:46" ht="12.75">
      <c r="A1162" s="3">
        <v>2016</v>
      </c>
      <c r="B1162" s="3">
        <v>18502</v>
      </c>
      <c r="C1162" s="1" t="s">
        <v>1397</v>
      </c>
      <c r="D1162" s="2">
        <v>42366</v>
      </c>
      <c r="E1162" s="1" t="s">
        <v>1400</v>
      </c>
      <c r="F1162" s="2">
        <v>42369</v>
      </c>
      <c r="G1162" s="77">
        <v>963.8</v>
      </c>
      <c r="H1162" s="77">
        <v>963.8</v>
      </c>
      <c r="I1162" s="77">
        <v>0</v>
      </c>
      <c r="J1162" s="2">
        <v>42430</v>
      </c>
      <c r="K1162" s="78">
        <v>30</v>
      </c>
      <c r="L1162" s="2">
        <v>42370</v>
      </c>
      <c r="M1162" s="2">
        <v>42735</v>
      </c>
      <c r="N1162" s="77">
        <v>0</v>
      </c>
      <c r="P1162" s="77">
        <v>0</v>
      </c>
      <c r="Q1162" s="78">
        <f t="shared" si="144"/>
        <v>61</v>
      </c>
      <c r="R1162" s="3" t="str">
        <f t="shared" si="145"/>
        <v>S</v>
      </c>
      <c r="S1162" s="77">
        <f t="shared" si="146"/>
        <v>0</v>
      </c>
      <c r="T1162" s="78">
        <f t="shared" si="147"/>
        <v>64</v>
      </c>
      <c r="U1162" s="77">
        <f t="shared" si="148"/>
        <v>58791.8</v>
      </c>
      <c r="V1162" s="77">
        <f t="shared" si="149"/>
        <v>61683.2</v>
      </c>
      <c r="W1162" s="78">
        <f t="shared" si="150"/>
        <v>31</v>
      </c>
      <c r="X1162" s="77">
        <f t="shared" si="151"/>
        <v>29877.8</v>
      </c>
      <c r="AH1162" s="2"/>
      <c r="AQ1162" s="2"/>
      <c r="AS1162" s="2"/>
      <c r="AT1162" s="2"/>
    </row>
    <row r="1163" spans="1:46" ht="12.75">
      <c r="A1163" s="3">
        <v>2016</v>
      </c>
      <c r="B1163" s="3">
        <v>711</v>
      </c>
      <c r="C1163" s="1" t="s">
        <v>1397</v>
      </c>
      <c r="D1163" s="2">
        <v>42366</v>
      </c>
      <c r="E1163" s="1" t="s">
        <v>1401</v>
      </c>
      <c r="F1163" s="2">
        <v>42387</v>
      </c>
      <c r="G1163" s="77">
        <v>-111.02</v>
      </c>
      <c r="H1163" s="77">
        <v>0</v>
      </c>
      <c r="I1163" s="77">
        <v>0</v>
      </c>
      <c r="J1163" s="2">
        <v>1</v>
      </c>
      <c r="K1163" s="78">
        <v>30</v>
      </c>
      <c r="L1163" s="2">
        <v>42370</v>
      </c>
      <c r="M1163" s="2">
        <v>42735</v>
      </c>
      <c r="N1163" s="77">
        <v>0</v>
      </c>
      <c r="P1163" s="77">
        <v>0</v>
      </c>
      <c r="Q1163" s="78">
        <f t="shared" si="144"/>
        <v>0</v>
      </c>
      <c r="R1163" s="3" t="str">
        <f t="shared" si="145"/>
        <v>N</v>
      </c>
      <c r="S1163" s="77">
        <f t="shared" si="146"/>
        <v>0</v>
      </c>
      <c r="T1163" s="78">
        <f t="shared" si="147"/>
        <v>0</v>
      </c>
      <c r="U1163" s="77">
        <f t="shared" si="148"/>
        <v>0</v>
      </c>
      <c r="V1163" s="77">
        <f t="shared" si="149"/>
        <v>0</v>
      </c>
      <c r="W1163" s="78">
        <f t="shared" si="150"/>
        <v>0</v>
      </c>
      <c r="X1163" s="77">
        <f t="shared" si="151"/>
        <v>0</v>
      </c>
      <c r="AH1163" s="2"/>
      <c r="AQ1163" s="2"/>
      <c r="AS1163" s="2"/>
      <c r="AT1163" s="2"/>
    </row>
    <row r="1164" spans="1:46" ht="12.75">
      <c r="A1164" s="3">
        <v>2016</v>
      </c>
      <c r="B1164" s="3">
        <v>8246</v>
      </c>
      <c r="C1164" s="1" t="s">
        <v>1397</v>
      </c>
      <c r="D1164" s="2">
        <v>42545</v>
      </c>
      <c r="E1164" s="1" t="s">
        <v>734</v>
      </c>
      <c r="F1164" s="2">
        <v>42545</v>
      </c>
      <c r="G1164" s="77">
        <v>1135.14</v>
      </c>
      <c r="H1164" s="77">
        <v>1135.14</v>
      </c>
      <c r="I1164" s="77">
        <v>0</v>
      </c>
      <c r="J1164" s="2">
        <v>42563</v>
      </c>
      <c r="K1164" s="78">
        <v>30</v>
      </c>
      <c r="L1164" s="2">
        <v>42370</v>
      </c>
      <c r="M1164" s="2">
        <v>42735</v>
      </c>
      <c r="N1164" s="77">
        <v>0</v>
      </c>
      <c r="P1164" s="77">
        <v>0</v>
      </c>
      <c r="Q1164" s="78">
        <f t="shared" si="144"/>
        <v>18</v>
      </c>
      <c r="R1164" s="3" t="str">
        <f t="shared" si="145"/>
        <v>S</v>
      </c>
      <c r="S1164" s="77">
        <f t="shared" si="146"/>
        <v>0</v>
      </c>
      <c r="T1164" s="78">
        <f t="shared" si="147"/>
        <v>18</v>
      </c>
      <c r="U1164" s="77">
        <f t="shared" si="148"/>
        <v>20432.52</v>
      </c>
      <c r="V1164" s="77">
        <f t="shared" si="149"/>
        <v>20432.52</v>
      </c>
      <c r="W1164" s="78">
        <f t="shared" si="150"/>
        <v>-12</v>
      </c>
      <c r="X1164" s="77">
        <f t="shared" si="151"/>
        <v>-13621.68</v>
      </c>
      <c r="AH1164" s="2"/>
      <c r="AQ1164" s="2"/>
      <c r="AS1164" s="2"/>
      <c r="AT1164" s="2"/>
    </row>
    <row r="1165" spans="1:46" ht="12.75">
      <c r="A1165" s="3">
        <v>2016</v>
      </c>
      <c r="B1165" s="3">
        <v>12157</v>
      </c>
      <c r="C1165" s="1" t="s">
        <v>1397</v>
      </c>
      <c r="D1165" s="2">
        <v>42625</v>
      </c>
      <c r="E1165" s="1" t="s">
        <v>1402</v>
      </c>
      <c r="F1165" s="2">
        <v>42627</v>
      </c>
      <c r="G1165" s="77">
        <v>36.03</v>
      </c>
      <c r="H1165" s="77">
        <v>36.03</v>
      </c>
      <c r="I1165" s="77">
        <v>0</v>
      </c>
      <c r="J1165" s="2">
        <v>42635</v>
      </c>
      <c r="K1165" s="78">
        <v>30</v>
      </c>
      <c r="L1165" s="2">
        <v>42370</v>
      </c>
      <c r="M1165" s="2">
        <v>42735</v>
      </c>
      <c r="N1165" s="77">
        <v>0</v>
      </c>
      <c r="P1165" s="77">
        <v>0</v>
      </c>
      <c r="Q1165" s="78">
        <f t="shared" si="144"/>
        <v>8</v>
      </c>
      <c r="R1165" s="3" t="str">
        <f t="shared" si="145"/>
        <v>S</v>
      </c>
      <c r="S1165" s="77">
        <f t="shared" si="146"/>
        <v>0</v>
      </c>
      <c r="T1165" s="78">
        <f t="shared" si="147"/>
        <v>10</v>
      </c>
      <c r="U1165" s="77">
        <f t="shared" si="148"/>
        <v>288.24</v>
      </c>
      <c r="V1165" s="77">
        <f t="shared" si="149"/>
        <v>360.3</v>
      </c>
      <c r="W1165" s="78">
        <f t="shared" si="150"/>
        <v>-22</v>
      </c>
      <c r="X1165" s="77">
        <f t="shared" si="151"/>
        <v>-792.66</v>
      </c>
      <c r="AH1165" s="2"/>
      <c r="AQ1165" s="2"/>
      <c r="AS1165" s="2"/>
      <c r="AT1165" s="2"/>
    </row>
    <row r="1166" spans="1:46" ht="12.75">
      <c r="A1166" s="3">
        <v>2016</v>
      </c>
      <c r="B1166" s="3">
        <v>12215</v>
      </c>
      <c r="C1166" s="1" t="s">
        <v>1397</v>
      </c>
      <c r="D1166" s="2">
        <v>42625</v>
      </c>
      <c r="E1166" s="1" t="s">
        <v>1403</v>
      </c>
      <c r="F1166" s="2">
        <v>42628</v>
      </c>
      <c r="G1166" s="77">
        <v>173.52</v>
      </c>
      <c r="H1166" s="77">
        <v>173.52</v>
      </c>
      <c r="I1166" s="77">
        <v>0</v>
      </c>
      <c r="J1166" s="2">
        <v>42635</v>
      </c>
      <c r="K1166" s="78">
        <v>30</v>
      </c>
      <c r="L1166" s="2">
        <v>42370</v>
      </c>
      <c r="M1166" s="2">
        <v>42735</v>
      </c>
      <c r="N1166" s="77">
        <v>0</v>
      </c>
      <c r="P1166" s="77">
        <v>0</v>
      </c>
      <c r="Q1166" s="78">
        <f t="shared" si="144"/>
        <v>7</v>
      </c>
      <c r="R1166" s="3" t="str">
        <f t="shared" si="145"/>
        <v>S</v>
      </c>
      <c r="S1166" s="77">
        <f t="shared" si="146"/>
        <v>0</v>
      </c>
      <c r="T1166" s="78">
        <f t="shared" si="147"/>
        <v>10</v>
      </c>
      <c r="U1166" s="77">
        <f t="shared" si="148"/>
        <v>1214.64</v>
      </c>
      <c r="V1166" s="77">
        <f t="shared" si="149"/>
        <v>1735.2</v>
      </c>
      <c r="W1166" s="78">
        <f t="shared" si="150"/>
        <v>-23</v>
      </c>
      <c r="X1166" s="77">
        <f t="shared" si="151"/>
        <v>-3990.96</v>
      </c>
      <c r="AH1166" s="2"/>
      <c r="AQ1166" s="2"/>
      <c r="AS1166" s="2"/>
      <c r="AT1166" s="2"/>
    </row>
    <row r="1167" spans="1:46" ht="12.75">
      <c r="A1167" s="3">
        <v>2016</v>
      </c>
      <c r="B1167" s="3">
        <v>3627</v>
      </c>
      <c r="C1167" s="1" t="s">
        <v>1397</v>
      </c>
      <c r="D1167" s="2">
        <v>42445</v>
      </c>
      <c r="E1167" s="1" t="s">
        <v>1404</v>
      </c>
      <c r="F1167" s="2">
        <v>42446</v>
      </c>
      <c r="G1167" s="77">
        <v>923.41</v>
      </c>
      <c r="H1167" s="77">
        <v>923.41</v>
      </c>
      <c r="I1167" s="77">
        <v>0</v>
      </c>
      <c r="J1167" s="2">
        <v>42516</v>
      </c>
      <c r="K1167" s="78">
        <v>30</v>
      </c>
      <c r="L1167" s="2">
        <v>42370</v>
      </c>
      <c r="M1167" s="2">
        <v>42735</v>
      </c>
      <c r="N1167" s="77">
        <v>0</v>
      </c>
      <c r="P1167" s="77">
        <v>0</v>
      </c>
      <c r="Q1167" s="78">
        <f t="shared" si="144"/>
        <v>70</v>
      </c>
      <c r="R1167" s="3" t="str">
        <f t="shared" si="145"/>
        <v>S</v>
      </c>
      <c r="S1167" s="77">
        <f t="shared" si="146"/>
        <v>0</v>
      </c>
      <c r="T1167" s="78">
        <f t="shared" si="147"/>
        <v>71</v>
      </c>
      <c r="U1167" s="77">
        <f t="shared" si="148"/>
        <v>64638.7</v>
      </c>
      <c r="V1167" s="77">
        <f t="shared" si="149"/>
        <v>65562.11</v>
      </c>
      <c r="W1167" s="78">
        <f t="shared" si="150"/>
        <v>40</v>
      </c>
      <c r="X1167" s="77">
        <f t="shared" si="151"/>
        <v>36936.4</v>
      </c>
      <c r="AH1167" s="2"/>
      <c r="AQ1167" s="2"/>
      <c r="AS1167" s="2"/>
      <c r="AT1167" s="2"/>
    </row>
    <row r="1168" spans="1:46" ht="12.75">
      <c r="A1168" s="3">
        <v>2016</v>
      </c>
      <c r="B1168" s="3">
        <v>3628</v>
      </c>
      <c r="C1168" s="1" t="s">
        <v>1397</v>
      </c>
      <c r="D1168" s="2">
        <v>42445</v>
      </c>
      <c r="E1168" s="1" t="s">
        <v>1405</v>
      </c>
      <c r="F1168" s="2">
        <v>42446</v>
      </c>
      <c r="G1168" s="77">
        <v>1374.37</v>
      </c>
      <c r="H1168" s="77">
        <v>1374.37</v>
      </c>
      <c r="I1168" s="77">
        <v>0</v>
      </c>
      <c r="J1168" s="2">
        <v>42516</v>
      </c>
      <c r="K1168" s="78">
        <v>30</v>
      </c>
      <c r="L1168" s="2">
        <v>42370</v>
      </c>
      <c r="M1168" s="2">
        <v>42735</v>
      </c>
      <c r="N1168" s="77">
        <v>0</v>
      </c>
      <c r="P1168" s="77">
        <v>0</v>
      </c>
      <c r="Q1168" s="78">
        <f t="shared" si="144"/>
        <v>70</v>
      </c>
      <c r="R1168" s="3" t="str">
        <f t="shared" si="145"/>
        <v>S</v>
      </c>
      <c r="S1168" s="77">
        <f t="shared" si="146"/>
        <v>0</v>
      </c>
      <c r="T1168" s="78">
        <f t="shared" si="147"/>
        <v>71</v>
      </c>
      <c r="U1168" s="77">
        <f t="shared" si="148"/>
        <v>96205.9</v>
      </c>
      <c r="V1168" s="77">
        <f t="shared" si="149"/>
        <v>97580.27</v>
      </c>
      <c r="W1168" s="78">
        <f t="shared" si="150"/>
        <v>40</v>
      </c>
      <c r="X1168" s="77">
        <f t="shared" si="151"/>
        <v>54974.8</v>
      </c>
      <c r="AH1168" s="2"/>
      <c r="AQ1168" s="2"/>
      <c r="AS1168" s="2"/>
      <c r="AT1168" s="2"/>
    </row>
    <row r="1169" spans="1:46" ht="12.75">
      <c r="A1169" s="3">
        <v>2016</v>
      </c>
      <c r="B1169" s="3">
        <v>6308</v>
      </c>
      <c r="C1169" s="1" t="s">
        <v>1406</v>
      </c>
      <c r="D1169" s="2">
        <v>42502</v>
      </c>
      <c r="E1169" s="1" t="s">
        <v>989</v>
      </c>
      <c r="F1169" s="2">
        <v>42503</v>
      </c>
      <c r="G1169" s="77">
        <v>4171.18</v>
      </c>
      <c r="H1169" s="77">
        <v>4171.18</v>
      </c>
      <c r="I1169" s="77">
        <v>0</v>
      </c>
      <c r="J1169" s="2">
        <v>42564</v>
      </c>
      <c r="K1169" s="78">
        <v>30</v>
      </c>
      <c r="L1169" s="2">
        <v>42370</v>
      </c>
      <c r="M1169" s="2">
        <v>42735</v>
      </c>
      <c r="N1169" s="77">
        <v>0</v>
      </c>
      <c r="P1169" s="77">
        <v>0</v>
      </c>
      <c r="Q1169" s="78">
        <f t="shared" si="144"/>
        <v>61</v>
      </c>
      <c r="R1169" s="3" t="str">
        <f t="shared" si="145"/>
        <v>S</v>
      </c>
      <c r="S1169" s="77">
        <f t="shared" si="146"/>
        <v>0</v>
      </c>
      <c r="T1169" s="78">
        <f t="shared" si="147"/>
        <v>62</v>
      </c>
      <c r="U1169" s="77">
        <f t="shared" si="148"/>
        <v>254441.98</v>
      </c>
      <c r="V1169" s="77">
        <f t="shared" si="149"/>
        <v>258613.16</v>
      </c>
      <c r="W1169" s="78">
        <f t="shared" si="150"/>
        <v>31</v>
      </c>
      <c r="X1169" s="77">
        <f t="shared" si="151"/>
        <v>129306.58</v>
      </c>
      <c r="AH1169" s="2"/>
      <c r="AQ1169" s="2"/>
      <c r="AS1169" s="2"/>
      <c r="AT1169" s="2"/>
    </row>
    <row r="1170" spans="1:46" ht="12.75">
      <c r="A1170" s="3">
        <v>2016</v>
      </c>
      <c r="B1170" s="3">
        <v>9831</v>
      </c>
      <c r="C1170" s="1" t="s">
        <v>1407</v>
      </c>
      <c r="D1170" s="2">
        <v>42576</v>
      </c>
      <c r="E1170" s="1" t="s">
        <v>1408</v>
      </c>
      <c r="F1170" s="2">
        <v>42577</v>
      </c>
      <c r="G1170" s="77">
        <v>10657.92</v>
      </c>
      <c r="H1170" s="77">
        <v>10657.92</v>
      </c>
      <c r="I1170" s="77">
        <v>0</v>
      </c>
      <c r="J1170" s="2">
        <v>42590</v>
      </c>
      <c r="K1170" s="78">
        <v>30</v>
      </c>
      <c r="L1170" s="2">
        <v>42370</v>
      </c>
      <c r="M1170" s="2">
        <v>42735</v>
      </c>
      <c r="N1170" s="77">
        <v>0</v>
      </c>
      <c r="P1170" s="77">
        <v>0</v>
      </c>
      <c r="Q1170" s="78">
        <f t="shared" si="144"/>
        <v>13</v>
      </c>
      <c r="R1170" s="3" t="str">
        <f t="shared" si="145"/>
        <v>S</v>
      </c>
      <c r="S1170" s="77">
        <f t="shared" si="146"/>
        <v>0</v>
      </c>
      <c r="T1170" s="78">
        <f t="shared" si="147"/>
        <v>14</v>
      </c>
      <c r="U1170" s="77">
        <f t="shared" si="148"/>
        <v>138552.96</v>
      </c>
      <c r="V1170" s="77">
        <f t="shared" si="149"/>
        <v>149210.88</v>
      </c>
      <c r="W1170" s="78">
        <f t="shared" si="150"/>
        <v>-17</v>
      </c>
      <c r="X1170" s="77">
        <f t="shared" si="151"/>
        <v>-181184.64</v>
      </c>
      <c r="AH1170" s="2"/>
      <c r="AQ1170" s="2"/>
      <c r="AS1170" s="2"/>
      <c r="AT1170" s="2"/>
    </row>
    <row r="1171" spans="1:46" ht="12.75">
      <c r="A1171" s="3">
        <v>2016</v>
      </c>
      <c r="B1171" s="3">
        <v>7802</v>
      </c>
      <c r="C1171" s="1" t="s">
        <v>1407</v>
      </c>
      <c r="D1171" s="2">
        <v>42536</v>
      </c>
      <c r="E1171" s="1" t="s">
        <v>1409</v>
      </c>
      <c r="F1171" s="2">
        <v>42537</v>
      </c>
      <c r="G1171" s="77">
        <v>7105.28</v>
      </c>
      <c r="H1171" s="77">
        <v>7105.28</v>
      </c>
      <c r="I1171" s="77">
        <v>0</v>
      </c>
      <c r="J1171" s="2">
        <v>42543</v>
      </c>
      <c r="K1171" s="78">
        <v>30</v>
      </c>
      <c r="L1171" s="2">
        <v>42370</v>
      </c>
      <c r="M1171" s="2">
        <v>42735</v>
      </c>
      <c r="N1171" s="77">
        <v>0</v>
      </c>
      <c r="P1171" s="77">
        <v>0</v>
      </c>
      <c r="Q1171" s="78">
        <f t="shared" si="144"/>
        <v>6</v>
      </c>
      <c r="R1171" s="3" t="str">
        <f t="shared" si="145"/>
        <v>S</v>
      </c>
      <c r="S1171" s="77">
        <f t="shared" si="146"/>
        <v>0</v>
      </c>
      <c r="T1171" s="78">
        <f t="shared" si="147"/>
        <v>7</v>
      </c>
      <c r="U1171" s="77">
        <f t="shared" si="148"/>
        <v>42631.68</v>
      </c>
      <c r="V1171" s="77">
        <f t="shared" si="149"/>
        <v>49736.96</v>
      </c>
      <c r="W1171" s="78">
        <f t="shared" si="150"/>
        <v>-24</v>
      </c>
      <c r="X1171" s="77">
        <f t="shared" si="151"/>
        <v>-170526.72</v>
      </c>
      <c r="AH1171" s="2"/>
      <c r="AQ1171" s="2"/>
      <c r="AS1171" s="2"/>
      <c r="AT1171" s="2"/>
    </row>
    <row r="1172" spans="1:46" ht="12.75">
      <c r="A1172" s="3">
        <v>2016</v>
      </c>
      <c r="B1172" s="3">
        <v>1761</v>
      </c>
      <c r="C1172" s="1" t="s">
        <v>1410</v>
      </c>
      <c r="D1172" s="2">
        <v>42307</v>
      </c>
      <c r="E1172" s="1" t="s">
        <v>103</v>
      </c>
      <c r="F1172" s="2">
        <v>42408</v>
      </c>
      <c r="G1172" s="77">
        <v>2038.96</v>
      </c>
      <c r="H1172" s="77">
        <v>2038.96</v>
      </c>
      <c r="I1172" s="77">
        <v>0</v>
      </c>
      <c r="J1172" s="2">
        <v>42433</v>
      </c>
      <c r="K1172" s="78">
        <v>30</v>
      </c>
      <c r="L1172" s="2">
        <v>42370</v>
      </c>
      <c r="M1172" s="2">
        <v>42735</v>
      </c>
      <c r="N1172" s="77">
        <v>0</v>
      </c>
      <c r="P1172" s="77">
        <v>0</v>
      </c>
      <c r="Q1172" s="78">
        <f t="shared" si="144"/>
        <v>25</v>
      </c>
      <c r="R1172" s="3" t="str">
        <f t="shared" si="145"/>
        <v>S</v>
      </c>
      <c r="S1172" s="77">
        <f t="shared" si="146"/>
        <v>0</v>
      </c>
      <c r="T1172" s="78">
        <f t="shared" si="147"/>
        <v>126</v>
      </c>
      <c r="U1172" s="77">
        <f t="shared" si="148"/>
        <v>50974</v>
      </c>
      <c r="V1172" s="77">
        <f t="shared" si="149"/>
        <v>256908.96</v>
      </c>
      <c r="W1172" s="78">
        <f t="shared" si="150"/>
        <v>-5</v>
      </c>
      <c r="X1172" s="77">
        <f t="shared" si="151"/>
        <v>-10194.8</v>
      </c>
      <c r="AH1172" s="2"/>
      <c r="AQ1172" s="2"/>
      <c r="AS1172" s="2"/>
      <c r="AT1172" s="2"/>
    </row>
    <row r="1173" spans="1:46" ht="12.75">
      <c r="A1173" s="3">
        <v>2016</v>
      </c>
      <c r="B1173" s="3">
        <v>1762</v>
      </c>
      <c r="C1173" s="1" t="s">
        <v>1410</v>
      </c>
      <c r="D1173" s="2">
        <v>42369</v>
      </c>
      <c r="E1173" s="1" t="s">
        <v>969</v>
      </c>
      <c r="F1173" s="2">
        <v>42408</v>
      </c>
      <c r="G1173" s="77">
        <v>1394.58</v>
      </c>
      <c r="H1173" s="77">
        <v>1245.61</v>
      </c>
      <c r="I1173" s="77">
        <v>148.97</v>
      </c>
      <c r="J1173" s="2">
        <v>42447</v>
      </c>
      <c r="K1173" s="78">
        <v>30</v>
      </c>
      <c r="L1173" s="2">
        <v>42370</v>
      </c>
      <c r="M1173" s="2">
        <v>42735</v>
      </c>
      <c r="N1173" s="77">
        <v>0</v>
      </c>
      <c r="P1173" s="77">
        <v>0</v>
      </c>
      <c r="Q1173" s="78">
        <f t="shared" si="144"/>
        <v>0</v>
      </c>
      <c r="R1173" s="3" t="str">
        <f t="shared" si="145"/>
        <v>N</v>
      </c>
      <c r="S1173" s="77">
        <f t="shared" si="146"/>
        <v>0</v>
      </c>
      <c r="T1173" s="78">
        <f t="shared" si="147"/>
        <v>0</v>
      </c>
      <c r="U1173" s="77">
        <f t="shared" si="148"/>
        <v>0</v>
      </c>
      <c r="V1173" s="77">
        <f t="shared" si="149"/>
        <v>0</v>
      </c>
      <c r="W1173" s="78">
        <f t="shared" si="150"/>
        <v>0</v>
      </c>
      <c r="X1173" s="77">
        <f t="shared" si="151"/>
        <v>0</v>
      </c>
      <c r="AH1173" s="2"/>
      <c r="AQ1173" s="2"/>
      <c r="AS1173" s="2"/>
      <c r="AT1173" s="2"/>
    </row>
    <row r="1174" spans="1:46" ht="12.75">
      <c r="A1174" s="3">
        <v>2016</v>
      </c>
      <c r="C1174" s="1" t="s">
        <v>1410</v>
      </c>
      <c r="D1174" s="2">
        <v>37621</v>
      </c>
      <c r="E1174" s="1" t="s">
        <v>1411</v>
      </c>
      <c r="F1174" s="2">
        <v>37671</v>
      </c>
      <c r="G1174" s="77">
        <v>1359.29</v>
      </c>
      <c r="H1174" s="77">
        <v>0</v>
      </c>
      <c r="I1174" s="77">
        <v>0</v>
      </c>
      <c r="J1174" s="2">
        <v>1</v>
      </c>
      <c r="K1174" s="78">
        <v>30</v>
      </c>
      <c r="L1174" s="2">
        <v>42370</v>
      </c>
      <c r="M1174" s="2">
        <v>42735</v>
      </c>
      <c r="N1174" s="77">
        <v>0</v>
      </c>
      <c r="P1174" s="77">
        <v>0</v>
      </c>
      <c r="Q1174" s="78">
        <f t="shared" si="144"/>
        <v>0</v>
      </c>
      <c r="R1174" s="3" t="str">
        <f t="shared" si="145"/>
        <v>N</v>
      </c>
      <c r="S1174" s="77">
        <f t="shared" si="146"/>
        <v>1359.29</v>
      </c>
      <c r="T1174" s="78">
        <f t="shared" si="147"/>
        <v>0</v>
      </c>
      <c r="U1174" s="77">
        <f t="shared" si="148"/>
        <v>0</v>
      </c>
      <c r="V1174" s="77">
        <f t="shared" si="149"/>
        <v>0</v>
      </c>
      <c r="W1174" s="78">
        <f t="shared" si="150"/>
        <v>0</v>
      </c>
      <c r="X1174" s="77">
        <f t="shared" si="151"/>
        <v>0</v>
      </c>
      <c r="AH1174" s="2"/>
      <c r="AQ1174" s="2"/>
      <c r="AS1174" s="2"/>
      <c r="AT1174" s="2"/>
    </row>
    <row r="1175" spans="1:46" ht="12.75">
      <c r="A1175" s="3">
        <v>2016</v>
      </c>
      <c r="B1175" s="3">
        <v>5628</v>
      </c>
      <c r="C1175" s="1" t="s">
        <v>1412</v>
      </c>
      <c r="D1175" s="2">
        <v>42488</v>
      </c>
      <c r="E1175" s="1" t="s">
        <v>442</v>
      </c>
      <c r="F1175" s="2">
        <v>42488</v>
      </c>
      <c r="G1175" s="77">
        <v>4440.8</v>
      </c>
      <c r="H1175" s="77">
        <v>4440.8</v>
      </c>
      <c r="I1175" s="77">
        <v>0</v>
      </c>
      <c r="J1175" s="2">
        <v>42508</v>
      </c>
      <c r="K1175" s="78">
        <v>30</v>
      </c>
      <c r="L1175" s="2">
        <v>42370</v>
      </c>
      <c r="M1175" s="2">
        <v>42735</v>
      </c>
      <c r="N1175" s="77">
        <v>0</v>
      </c>
      <c r="P1175" s="77">
        <v>0</v>
      </c>
      <c r="Q1175" s="78">
        <f t="shared" si="144"/>
        <v>20</v>
      </c>
      <c r="R1175" s="3" t="str">
        <f t="shared" si="145"/>
        <v>S</v>
      </c>
      <c r="S1175" s="77">
        <f t="shared" si="146"/>
        <v>0</v>
      </c>
      <c r="T1175" s="78">
        <f t="shared" si="147"/>
        <v>20</v>
      </c>
      <c r="U1175" s="77">
        <f t="shared" si="148"/>
        <v>88816</v>
      </c>
      <c r="V1175" s="77">
        <f t="shared" si="149"/>
        <v>88816</v>
      </c>
      <c r="W1175" s="78">
        <f t="shared" si="150"/>
        <v>-10</v>
      </c>
      <c r="X1175" s="77">
        <f t="shared" si="151"/>
        <v>-44408</v>
      </c>
      <c r="AH1175" s="2"/>
      <c r="AQ1175" s="2"/>
      <c r="AS1175" s="2"/>
      <c r="AT1175" s="2"/>
    </row>
    <row r="1176" spans="3:46" ht="12.75">
      <c r="C1176" s="1"/>
      <c r="D1176" s="2"/>
      <c r="E1176" s="1"/>
      <c r="F1176" s="2"/>
      <c r="J1176" s="2"/>
      <c r="L1176" s="2"/>
      <c r="M1176" s="2"/>
      <c r="AH1176" s="2"/>
      <c r="AQ1176" s="2"/>
      <c r="AS1176" s="2"/>
      <c r="AT1176" s="2"/>
    </row>
    <row r="1177" spans="3:46" ht="12.75">
      <c r="C1177" s="1"/>
      <c r="D1177" s="2"/>
      <c r="E1177" s="1"/>
      <c r="F1177" s="2"/>
      <c r="J1177" s="2"/>
      <c r="L1177" s="2"/>
      <c r="M1177" s="2"/>
      <c r="AH1177" s="2"/>
      <c r="AQ1177" s="2"/>
      <c r="AS1177" s="2"/>
      <c r="AT1177" s="2"/>
    </row>
    <row r="1178" spans="3:46" ht="12.75">
      <c r="C1178" s="1"/>
      <c r="D1178" s="2"/>
      <c r="E1178" s="1"/>
      <c r="F1178" s="2"/>
      <c r="J1178" s="2"/>
      <c r="L1178" s="2"/>
      <c r="M1178" s="2"/>
      <c r="AH1178" s="2"/>
      <c r="AQ1178" s="2"/>
      <c r="AS1178" s="2"/>
      <c r="AT1178" s="2"/>
    </row>
    <row r="1179" spans="3:46" ht="12.75">
      <c r="C1179" s="1"/>
      <c r="D1179" s="2"/>
      <c r="E1179" s="1"/>
      <c r="F1179" s="2"/>
      <c r="J1179" s="2"/>
      <c r="L1179" s="2"/>
      <c r="M1179" s="2"/>
      <c r="AH1179" s="2"/>
      <c r="AQ1179" s="2"/>
      <c r="AS1179" s="2"/>
      <c r="AT1179" s="2"/>
    </row>
    <row r="1180" spans="3:46" ht="12.75">
      <c r="C1180" s="1"/>
      <c r="D1180" s="2"/>
      <c r="E1180" s="1"/>
      <c r="F1180" s="2"/>
      <c r="J1180" s="2"/>
      <c r="L1180" s="2"/>
      <c r="M1180" s="2"/>
      <c r="AH1180" s="2"/>
      <c r="AQ1180" s="2"/>
      <c r="AS1180" s="2"/>
      <c r="AT1180" s="2"/>
    </row>
    <row r="1181" spans="3:46" ht="12.75">
      <c r="C1181" s="1"/>
      <c r="D1181" s="2"/>
      <c r="E1181" s="1"/>
      <c r="F1181" s="2"/>
      <c r="J1181" s="2"/>
      <c r="L1181" s="2"/>
      <c r="M1181" s="2"/>
      <c r="AH1181" s="2"/>
      <c r="AQ1181" s="2"/>
      <c r="AS1181" s="2"/>
      <c r="AT1181" s="2"/>
    </row>
    <row r="1182" spans="3:46" ht="12.75">
      <c r="C1182" s="1"/>
      <c r="D1182" s="2"/>
      <c r="E1182" s="1"/>
      <c r="F1182" s="2"/>
      <c r="J1182" s="2"/>
      <c r="L1182" s="2"/>
      <c r="M1182" s="2"/>
      <c r="AH1182" s="2"/>
      <c r="AQ1182" s="2"/>
      <c r="AS1182" s="2"/>
      <c r="AT1182" s="2"/>
    </row>
    <row r="1183" spans="3:46" ht="12.75">
      <c r="C1183" s="1"/>
      <c r="D1183" s="2"/>
      <c r="E1183" s="1"/>
      <c r="F1183" s="2"/>
      <c r="J1183" s="2"/>
      <c r="L1183" s="2"/>
      <c r="M1183" s="2"/>
      <c r="AH1183" s="2"/>
      <c r="AQ1183" s="2"/>
      <c r="AS1183" s="2"/>
      <c r="AT1183" s="2"/>
    </row>
    <row r="1184" spans="3:46" ht="12.75">
      <c r="C1184" s="1"/>
      <c r="D1184" s="2"/>
      <c r="E1184" s="1"/>
      <c r="F1184" s="2"/>
      <c r="J1184" s="2"/>
      <c r="L1184" s="2"/>
      <c r="M1184" s="2"/>
      <c r="AH1184" s="2"/>
      <c r="AQ1184" s="2"/>
      <c r="AS1184" s="2"/>
      <c r="AT1184" s="2"/>
    </row>
    <row r="1185" spans="3:46" ht="12.75">
      <c r="C1185" s="1"/>
      <c r="D1185" s="2"/>
      <c r="E1185" s="1"/>
      <c r="F1185" s="2"/>
      <c r="J1185" s="2"/>
      <c r="L1185" s="2"/>
      <c r="M1185" s="2"/>
      <c r="AH1185" s="2"/>
      <c r="AQ1185" s="2"/>
      <c r="AS1185" s="2"/>
      <c r="AT1185" s="2"/>
    </row>
    <row r="1186" spans="3:46" ht="12.75">
      <c r="C1186" s="1"/>
      <c r="D1186" s="2"/>
      <c r="E1186" s="1"/>
      <c r="F1186" s="2"/>
      <c r="J1186" s="2"/>
      <c r="L1186" s="2"/>
      <c r="M1186" s="2"/>
      <c r="AH1186" s="2"/>
      <c r="AQ1186" s="2"/>
      <c r="AS1186" s="2"/>
      <c r="AT1186" s="2"/>
    </row>
    <row r="1187" spans="3:46" ht="12.75">
      <c r="C1187" s="1"/>
      <c r="D1187" s="2"/>
      <c r="E1187" s="1"/>
      <c r="F1187" s="2"/>
      <c r="J1187" s="2"/>
      <c r="L1187" s="2"/>
      <c r="M1187" s="2"/>
      <c r="AH1187" s="2"/>
      <c r="AQ1187" s="2"/>
      <c r="AS1187" s="2"/>
      <c r="AT1187" s="2"/>
    </row>
    <row r="1188" spans="3:46" ht="12.75">
      <c r="C1188" s="1"/>
      <c r="D1188" s="2"/>
      <c r="E1188" s="1"/>
      <c r="F1188" s="2"/>
      <c r="J1188" s="2"/>
      <c r="L1188" s="2"/>
      <c r="M1188" s="2"/>
      <c r="AH1188" s="2"/>
      <c r="AQ1188" s="2"/>
      <c r="AS1188" s="2"/>
      <c r="AT1188" s="2"/>
    </row>
    <row r="1189" spans="3:46" ht="12.75">
      <c r="C1189" s="1"/>
      <c r="D1189" s="2"/>
      <c r="E1189" s="1"/>
      <c r="F1189" s="2"/>
      <c r="J1189" s="2"/>
      <c r="L1189" s="2"/>
      <c r="M1189" s="2"/>
      <c r="AH1189" s="2"/>
      <c r="AQ1189" s="2"/>
      <c r="AS1189" s="2"/>
      <c r="AT1189" s="2"/>
    </row>
    <row r="1190" spans="3:46" ht="12.75">
      <c r="C1190" s="1"/>
      <c r="D1190" s="2"/>
      <c r="E1190" s="1"/>
      <c r="F1190" s="2"/>
      <c r="J1190" s="2"/>
      <c r="L1190" s="2"/>
      <c r="M1190" s="2"/>
      <c r="AH1190" s="2"/>
      <c r="AQ1190" s="2"/>
      <c r="AS1190" s="2"/>
      <c r="AT1190" s="2"/>
    </row>
    <row r="1191" spans="3:46" ht="12.75">
      <c r="C1191" s="1"/>
      <c r="D1191" s="2"/>
      <c r="E1191" s="1"/>
      <c r="F1191" s="2"/>
      <c r="J1191" s="2"/>
      <c r="L1191" s="2"/>
      <c r="M1191" s="2"/>
      <c r="AH1191" s="2"/>
      <c r="AQ1191" s="2"/>
      <c r="AS1191" s="2"/>
      <c r="AT1191" s="2"/>
    </row>
    <row r="1192" spans="3:46" ht="12.75">
      <c r="C1192" s="1"/>
      <c r="D1192" s="2"/>
      <c r="E1192" s="1"/>
      <c r="F1192" s="2"/>
      <c r="J1192" s="2"/>
      <c r="L1192" s="2"/>
      <c r="M1192" s="2"/>
      <c r="AH1192" s="2"/>
      <c r="AQ1192" s="2"/>
      <c r="AS1192" s="2"/>
      <c r="AT1192" s="2"/>
    </row>
    <row r="1193" spans="3:46" ht="12.75">
      <c r="C1193" s="1"/>
      <c r="D1193" s="2"/>
      <c r="E1193" s="1"/>
      <c r="F1193" s="2"/>
      <c r="J1193" s="2"/>
      <c r="L1193" s="2"/>
      <c r="M1193" s="2"/>
      <c r="AH1193" s="2"/>
      <c r="AQ1193" s="2"/>
      <c r="AS1193" s="2"/>
      <c r="AT1193" s="2"/>
    </row>
    <row r="1194" spans="3:46" ht="12.75">
      <c r="C1194" s="1"/>
      <c r="D1194" s="2"/>
      <c r="E1194" s="1"/>
      <c r="F1194" s="2"/>
      <c r="J1194" s="2"/>
      <c r="L1194" s="2"/>
      <c r="M1194" s="2"/>
      <c r="AH1194" s="2"/>
      <c r="AQ1194" s="2"/>
      <c r="AS1194" s="2"/>
      <c r="AT1194" s="2"/>
    </row>
    <row r="1195" spans="3:46" ht="12.75">
      <c r="C1195" s="1"/>
      <c r="D1195" s="2"/>
      <c r="E1195" s="1"/>
      <c r="F1195" s="2"/>
      <c r="J1195" s="2"/>
      <c r="L1195" s="2"/>
      <c r="M1195" s="2"/>
      <c r="AH1195" s="2"/>
      <c r="AQ1195" s="2"/>
      <c r="AS1195" s="2"/>
      <c r="AT1195" s="2"/>
    </row>
    <row r="1196" spans="3:46" ht="12.75">
      <c r="C1196" s="1"/>
      <c r="D1196" s="2"/>
      <c r="E1196" s="1"/>
      <c r="F1196" s="2"/>
      <c r="J1196" s="2"/>
      <c r="L1196" s="2"/>
      <c r="M1196" s="2"/>
      <c r="AH1196" s="2"/>
      <c r="AQ1196" s="2"/>
      <c r="AS1196" s="2"/>
      <c r="AT1196" s="2"/>
    </row>
    <row r="1197" spans="3:46" ht="12.75">
      <c r="C1197" s="1"/>
      <c r="D1197" s="2"/>
      <c r="E1197" s="1"/>
      <c r="F1197" s="2"/>
      <c r="J1197" s="2"/>
      <c r="L1197" s="2"/>
      <c r="M1197" s="2"/>
      <c r="AH1197" s="2"/>
      <c r="AQ1197" s="2"/>
      <c r="AS1197" s="2"/>
      <c r="AT1197" s="2"/>
    </row>
    <row r="1198" spans="3:46" ht="12.75">
      <c r="C1198" s="1"/>
      <c r="D1198" s="2"/>
      <c r="E1198" s="1"/>
      <c r="F1198" s="2"/>
      <c r="J1198" s="2"/>
      <c r="L1198" s="2"/>
      <c r="M1198" s="2"/>
      <c r="AH1198" s="2"/>
      <c r="AQ1198" s="2"/>
      <c r="AS1198" s="2"/>
      <c r="AT1198" s="2"/>
    </row>
    <row r="1199" spans="3:46" ht="12.75">
      <c r="C1199" s="1"/>
      <c r="D1199" s="2"/>
      <c r="E1199" s="1"/>
      <c r="F1199" s="2"/>
      <c r="J1199" s="2"/>
      <c r="L1199" s="2"/>
      <c r="M1199" s="2"/>
      <c r="AH1199" s="2"/>
      <c r="AQ1199" s="2"/>
      <c r="AS1199" s="2"/>
      <c r="AT1199" s="2"/>
    </row>
    <row r="1200" spans="3:46" ht="12.75">
      <c r="C1200" s="1"/>
      <c r="D1200" s="2"/>
      <c r="E1200" s="1"/>
      <c r="F1200" s="2"/>
      <c r="J1200" s="2"/>
      <c r="L1200" s="2"/>
      <c r="M1200" s="2"/>
      <c r="AH1200" s="2"/>
      <c r="AQ1200" s="2"/>
      <c r="AS1200" s="2"/>
      <c r="AT1200" s="2"/>
    </row>
    <row r="1201" spans="3:46" ht="12.75">
      <c r="C1201" s="1"/>
      <c r="D1201" s="2"/>
      <c r="E1201" s="1"/>
      <c r="F1201" s="2"/>
      <c r="J1201" s="2"/>
      <c r="L1201" s="2"/>
      <c r="M1201" s="2"/>
      <c r="AH1201" s="2"/>
      <c r="AQ1201" s="2"/>
      <c r="AS1201" s="2"/>
      <c r="AT1201" s="2"/>
    </row>
    <row r="1202" spans="3:46" ht="12.75">
      <c r="C1202" s="1"/>
      <c r="D1202" s="2"/>
      <c r="E1202" s="1"/>
      <c r="F1202" s="2"/>
      <c r="J1202" s="2"/>
      <c r="L1202" s="2"/>
      <c r="M1202" s="2"/>
      <c r="AH1202" s="2"/>
      <c r="AQ1202" s="2"/>
      <c r="AS1202" s="2"/>
      <c r="AT1202" s="2"/>
    </row>
    <row r="1203" spans="3:46" ht="12.75">
      <c r="C1203" s="1"/>
      <c r="D1203" s="2"/>
      <c r="E1203" s="1"/>
      <c r="F1203" s="2"/>
      <c r="J1203" s="2"/>
      <c r="L1203" s="2"/>
      <c r="M1203" s="2"/>
      <c r="AH1203" s="2"/>
      <c r="AQ1203" s="2"/>
      <c r="AS1203" s="2"/>
      <c r="AT1203" s="2"/>
    </row>
    <row r="1204" spans="3:46" ht="12.75">
      <c r="C1204" s="1"/>
      <c r="D1204" s="2"/>
      <c r="E1204" s="1"/>
      <c r="F1204" s="2"/>
      <c r="J1204" s="2"/>
      <c r="L1204" s="2"/>
      <c r="M1204" s="2"/>
      <c r="AH1204" s="2"/>
      <c r="AQ1204" s="2"/>
      <c r="AS1204" s="2"/>
      <c r="AT1204" s="2"/>
    </row>
    <row r="1205" spans="3:46" ht="12.75">
      <c r="C1205" s="1"/>
      <c r="D1205" s="2"/>
      <c r="E1205" s="1"/>
      <c r="F1205" s="2"/>
      <c r="J1205" s="2"/>
      <c r="L1205" s="2"/>
      <c r="M1205" s="2"/>
      <c r="AH1205" s="2"/>
      <c r="AQ1205" s="2"/>
      <c r="AS1205" s="2"/>
      <c r="AT1205" s="2"/>
    </row>
    <row r="1206" spans="3:46" ht="12.75">
      <c r="C1206" s="1"/>
      <c r="D1206" s="2"/>
      <c r="E1206" s="1"/>
      <c r="F1206" s="2"/>
      <c r="J1206" s="2"/>
      <c r="L1206" s="2"/>
      <c r="M1206" s="2"/>
      <c r="AH1206" s="2"/>
      <c r="AQ1206" s="2"/>
      <c r="AS1206" s="2"/>
      <c r="AT1206" s="2"/>
    </row>
    <row r="1207" spans="3:46" ht="12.75">
      <c r="C1207" s="1"/>
      <c r="D1207" s="2"/>
      <c r="E1207" s="1"/>
      <c r="F1207" s="2"/>
      <c r="J1207" s="2"/>
      <c r="L1207" s="2"/>
      <c r="M1207" s="2"/>
      <c r="AH1207" s="2"/>
      <c r="AQ1207" s="2"/>
      <c r="AS1207" s="2"/>
      <c r="AT1207" s="2"/>
    </row>
    <row r="1208" spans="3:46" ht="12.75">
      <c r="C1208" s="1"/>
      <c r="D1208" s="2"/>
      <c r="E1208" s="1"/>
      <c r="F1208" s="2"/>
      <c r="J1208" s="2"/>
      <c r="L1208" s="2"/>
      <c r="M1208" s="2"/>
      <c r="AH1208" s="2"/>
      <c r="AQ1208" s="2"/>
      <c r="AS1208" s="2"/>
      <c r="AT1208" s="2"/>
    </row>
    <row r="1209" spans="3:46" ht="12.75">
      <c r="C1209" s="1"/>
      <c r="D1209" s="2"/>
      <c r="E1209" s="1"/>
      <c r="F1209" s="2"/>
      <c r="J1209" s="2"/>
      <c r="L1209" s="2"/>
      <c r="M1209" s="2"/>
      <c r="AH1209" s="2"/>
      <c r="AQ1209" s="2"/>
      <c r="AS1209" s="2"/>
      <c r="AT1209" s="2"/>
    </row>
    <row r="1210" spans="3:46" ht="12.75">
      <c r="C1210" s="1"/>
      <c r="D1210" s="2"/>
      <c r="E1210" s="1"/>
      <c r="F1210" s="2"/>
      <c r="J1210" s="2"/>
      <c r="L1210" s="2"/>
      <c r="M1210" s="2"/>
      <c r="AH1210" s="2"/>
      <c r="AQ1210" s="2"/>
      <c r="AS1210" s="2"/>
      <c r="AT1210" s="2"/>
    </row>
    <row r="1211" spans="3:46" ht="12.75">
      <c r="C1211" s="1"/>
      <c r="D1211" s="2"/>
      <c r="E1211" s="1"/>
      <c r="F1211" s="2"/>
      <c r="J1211" s="2"/>
      <c r="L1211" s="2"/>
      <c r="M1211" s="2"/>
      <c r="AH1211" s="2"/>
      <c r="AQ1211" s="2"/>
      <c r="AS1211" s="2"/>
      <c r="AT1211" s="2"/>
    </row>
    <row r="1212" spans="3:46" ht="12.75">
      <c r="C1212" s="1"/>
      <c r="D1212" s="2"/>
      <c r="E1212" s="1"/>
      <c r="F1212" s="2"/>
      <c r="J1212" s="2"/>
      <c r="L1212" s="2"/>
      <c r="M1212" s="2"/>
      <c r="AH1212" s="2"/>
      <c r="AQ1212" s="2"/>
      <c r="AS1212" s="2"/>
      <c r="AT1212" s="2"/>
    </row>
    <row r="1213" spans="3:46" ht="12.75">
      <c r="C1213" s="1"/>
      <c r="D1213" s="2"/>
      <c r="E1213" s="1"/>
      <c r="F1213" s="2"/>
      <c r="J1213" s="2"/>
      <c r="L1213" s="2"/>
      <c r="M1213" s="2"/>
      <c r="AH1213" s="2"/>
      <c r="AQ1213" s="2"/>
      <c r="AS1213" s="2"/>
      <c r="AT1213" s="2"/>
    </row>
    <row r="1214" spans="3:46" ht="12.75">
      <c r="C1214" s="1"/>
      <c r="D1214" s="2"/>
      <c r="E1214" s="1"/>
      <c r="F1214" s="2"/>
      <c r="J1214" s="2"/>
      <c r="L1214" s="2"/>
      <c r="M1214" s="2"/>
      <c r="AH1214" s="2"/>
      <c r="AQ1214" s="2"/>
      <c r="AS1214" s="2"/>
      <c r="AT1214" s="2"/>
    </row>
    <row r="1215" spans="3:46" ht="12.75">
      <c r="C1215" s="1"/>
      <c r="D1215" s="2"/>
      <c r="E1215" s="1"/>
      <c r="F1215" s="2"/>
      <c r="J1215" s="2"/>
      <c r="L1215" s="2"/>
      <c r="M1215" s="2"/>
      <c r="AH1215" s="2"/>
      <c r="AQ1215" s="2"/>
      <c r="AS1215" s="2"/>
      <c r="AT1215" s="2"/>
    </row>
    <row r="1216" spans="3:46" ht="12.75">
      <c r="C1216" s="1"/>
      <c r="D1216" s="2"/>
      <c r="E1216" s="1"/>
      <c r="F1216" s="2"/>
      <c r="J1216" s="2"/>
      <c r="L1216" s="2"/>
      <c r="M1216" s="2"/>
      <c r="AH1216" s="2"/>
      <c r="AQ1216" s="2"/>
      <c r="AS1216" s="2"/>
      <c r="AT1216" s="2"/>
    </row>
    <row r="1217" spans="3:46" ht="12.75">
      <c r="C1217" s="1"/>
      <c r="D1217" s="2"/>
      <c r="E1217" s="1"/>
      <c r="F1217" s="2"/>
      <c r="J1217" s="2"/>
      <c r="L1217" s="2"/>
      <c r="M1217" s="2"/>
      <c r="AH1217" s="2"/>
      <c r="AQ1217" s="2"/>
      <c r="AS1217" s="2"/>
      <c r="AT1217" s="2"/>
    </row>
    <row r="1218" spans="3:46" ht="12.75">
      <c r="C1218" s="1"/>
      <c r="D1218" s="2"/>
      <c r="E1218" s="1"/>
      <c r="F1218" s="2"/>
      <c r="J1218" s="2"/>
      <c r="L1218" s="2"/>
      <c r="M1218" s="2"/>
      <c r="AH1218" s="2"/>
      <c r="AQ1218" s="2"/>
      <c r="AS1218" s="2"/>
      <c r="AT1218" s="2"/>
    </row>
    <row r="1219" spans="3:46" ht="12.75">
      <c r="C1219" s="1"/>
      <c r="D1219" s="2"/>
      <c r="E1219" s="1"/>
      <c r="F1219" s="2"/>
      <c r="J1219" s="2"/>
      <c r="L1219" s="2"/>
      <c r="M1219" s="2"/>
      <c r="AH1219" s="2"/>
      <c r="AQ1219" s="2"/>
      <c r="AS1219" s="2"/>
      <c r="AT1219" s="2"/>
    </row>
    <row r="1220" spans="3:46" ht="12.75">
      <c r="C1220" s="1"/>
      <c r="D1220" s="2"/>
      <c r="E1220" s="1"/>
      <c r="F1220" s="2"/>
      <c r="J1220" s="2"/>
      <c r="L1220" s="2"/>
      <c r="M1220" s="2"/>
      <c r="AH1220" s="2"/>
      <c r="AQ1220" s="2"/>
      <c r="AS1220" s="2"/>
      <c r="AT1220" s="2"/>
    </row>
    <row r="1221" spans="3:46" ht="12.75">
      <c r="C1221" s="1"/>
      <c r="D1221" s="2"/>
      <c r="E1221" s="1"/>
      <c r="F1221" s="2"/>
      <c r="J1221" s="2"/>
      <c r="L1221" s="2"/>
      <c r="M1221" s="2"/>
      <c r="AH1221" s="2"/>
      <c r="AQ1221" s="2"/>
      <c r="AS1221" s="2"/>
      <c r="AT1221" s="2"/>
    </row>
    <row r="1222" spans="3:46" ht="12.75">
      <c r="C1222" s="1"/>
      <c r="D1222" s="2"/>
      <c r="E1222" s="1"/>
      <c r="F1222" s="2"/>
      <c r="J1222" s="2"/>
      <c r="L1222" s="2"/>
      <c r="M1222" s="2"/>
      <c r="AH1222" s="2"/>
      <c r="AQ1222" s="2"/>
      <c r="AS1222" s="2"/>
      <c r="AT1222" s="2"/>
    </row>
    <row r="1223" spans="3:46" ht="12.75">
      <c r="C1223" s="1"/>
      <c r="D1223" s="2"/>
      <c r="E1223" s="1"/>
      <c r="F1223" s="2"/>
      <c r="J1223" s="2"/>
      <c r="L1223" s="2"/>
      <c r="M1223" s="2"/>
      <c r="AH1223" s="2"/>
      <c r="AQ1223" s="2"/>
      <c r="AS1223" s="2"/>
      <c r="AT1223" s="2"/>
    </row>
    <row r="1224" spans="3:46" ht="12.75">
      <c r="C1224" s="1"/>
      <c r="D1224" s="2"/>
      <c r="E1224" s="1"/>
      <c r="F1224" s="2"/>
      <c r="J1224" s="2"/>
      <c r="L1224" s="2"/>
      <c r="M1224" s="2"/>
      <c r="AH1224" s="2"/>
      <c r="AQ1224" s="2"/>
      <c r="AS1224" s="2"/>
      <c r="AT1224" s="2"/>
    </row>
    <row r="1225" spans="3:46" ht="12.75">
      <c r="C1225" s="1"/>
      <c r="D1225" s="2"/>
      <c r="E1225" s="1"/>
      <c r="F1225" s="2"/>
      <c r="J1225" s="2"/>
      <c r="L1225" s="2"/>
      <c r="M1225" s="2"/>
      <c r="AH1225" s="2"/>
      <c r="AQ1225" s="2"/>
      <c r="AS1225" s="2"/>
      <c r="AT1225" s="2"/>
    </row>
    <row r="1226" spans="3:46" ht="12.75">
      <c r="C1226" s="1"/>
      <c r="D1226" s="2"/>
      <c r="E1226" s="1"/>
      <c r="F1226" s="2"/>
      <c r="J1226" s="2"/>
      <c r="L1226" s="2"/>
      <c r="M1226" s="2"/>
      <c r="AH1226" s="2"/>
      <c r="AQ1226" s="2"/>
      <c r="AS1226" s="2"/>
      <c r="AT1226" s="2"/>
    </row>
    <row r="1227" spans="3:46" ht="12.75">
      <c r="C1227" s="1"/>
      <c r="D1227" s="2"/>
      <c r="E1227" s="1"/>
      <c r="F1227" s="2"/>
      <c r="J1227" s="2"/>
      <c r="L1227" s="2"/>
      <c r="M1227" s="2"/>
      <c r="AH1227" s="2"/>
      <c r="AQ1227" s="2"/>
      <c r="AS1227" s="2"/>
      <c r="AT1227" s="2"/>
    </row>
    <row r="1228" spans="3:46" ht="12.75">
      <c r="C1228" s="1"/>
      <c r="D1228" s="2"/>
      <c r="E1228" s="1"/>
      <c r="F1228" s="2"/>
      <c r="J1228" s="2"/>
      <c r="L1228" s="2"/>
      <c r="M1228" s="2"/>
      <c r="AH1228" s="2"/>
      <c r="AQ1228" s="2"/>
      <c r="AS1228" s="2"/>
      <c r="AT1228" s="2"/>
    </row>
    <row r="1229" spans="3:46" ht="12.75">
      <c r="C1229" s="1"/>
      <c r="D1229" s="2"/>
      <c r="E1229" s="1"/>
      <c r="F1229" s="2"/>
      <c r="J1229" s="2"/>
      <c r="L1229" s="2"/>
      <c r="M1229" s="2"/>
      <c r="AH1229" s="2"/>
      <c r="AQ1229" s="2"/>
      <c r="AS1229" s="2"/>
      <c r="AT1229" s="2"/>
    </row>
    <row r="1230" spans="3:46" ht="12.75">
      <c r="C1230" s="1"/>
      <c r="D1230" s="2"/>
      <c r="E1230" s="1"/>
      <c r="F1230" s="2"/>
      <c r="J1230" s="2"/>
      <c r="L1230" s="2"/>
      <c r="M1230" s="2"/>
      <c r="AH1230" s="2"/>
      <c r="AQ1230" s="2"/>
      <c r="AS1230" s="2"/>
      <c r="AT1230" s="2"/>
    </row>
    <row r="1231" spans="3:46" ht="12.75">
      <c r="C1231" s="1"/>
      <c r="D1231" s="2"/>
      <c r="E1231" s="1"/>
      <c r="F1231" s="2"/>
      <c r="J1231" s="2"/>
      <c r="L1231" s="2"/>
      <c r="M1231" s="2"/>
      <c r="AH1231" s="2"/>
      <c r="AQ1231" s="2"/>
      <c r="AS1231" s="2"/>
      <c r="AT1231" s="2"/>
    </row>
    <row r="1232" spans="3:46" ht="12.75">
      <c r="C1232" s="1"/>
      <c r="D1232" s="2"/>
      <c r="E1232" s="1"/>
      <c r="F1232" s="2"/>
      <c r="J1232" s="2"/>
      <c r="L1232" s="2"/>
      <c r="M1232" s="2"/>
      <c r="AH1232" s="2"/>
      <c r="AQ1232" s="2"/>
      <c r="AS1232" s="2"/>
      <c r="AT1232" s="2"/>
    </row>
    <row r="1233" spans="3:46" ht="12.75">
      <c r="C1233" s="1"/>
      <c r="D1233" s="2"/>
      <c r="E1233" s="1"/>
      <c r="F1233" s="2"/>
      <c r="J1233" s="2"/>
      <c r="L1233" s="2"/>
      <c r="M1233" s="2"/>
      <c r="AH1233" s="2"/>
      <c r="AQ1233" s="2"/>
      <c r="AS1233" s="2"/>
      <c r="AT1233" s="2"/>
    </row>
    <row r="1234" spans="3:46" ht="12.75">
      <c r="C1234" s="1"/>
      <c r="D1234" s="2"/>
      <c r="E1234" s="1"/>
      <c r="F1234" s="2"/>
      <c r="J1234" s="2"/>
      <c r="L1234" s="2"/>
      <c r="M1234" s="2"/>
      <c r="AH1234" s="2"/>
      <c r="AQ1234" s="2"/>
      <c r="AS1234" s="2"/>
      <c r="AT1234" s="2"/>
    </row>
    <row r="1235" spans="3:46" ht="12.75">
      <c r="C1235" s="1"/>
      <c r="D1235" s="2"/>
      <c r="E1235" s="1"/>
      <c r="F1235" s="2"/>
      <c r="J1235" s="2"/>
      <c r="L1235" s="2"/>
      <c r="M1235" s="2"/>
      <c r="AH1235" s="2"/>
      <c r="AQ1235" s="2"/>
      <c r="AS1235" s="2"/>
      <c r="AT1235" s="2"/>
    </row>
    <row r="1236" spans="3:46" ht="12.75">
      <c r="C1236" s="1"/>
      <c r="D1236" s="2"/>
      <c r="E1236" s="1"/>
      <c r="F1236" s="2"/>
      <c r="J1236" s="2"/>
      <c r="L1236" s="2"/>
      <c r="M1236" s="2"/>
      <c r="AH1236" s="2"/>
      <c r="AQ1236" s="2"/>
      <c r="AS1236" s="2"/>
      <c r="AT1236" s="2"/>
    </row>
    <row r="1237" spans="3:46" ht="12.75">
      <c r="C1237" s="1"/>
      <c r="D1237" s="2"/>
      <c r="E1237" s="1"/>
      <c r="F1237" s="2"/>
      <c r="J1237" s="2"/>
      <c r="L1237" s="2"/>
      <c r="M1237" s="2"/>
      <c r="AH1237" s="2"/>
      <c r="AQ1237" s="2"/>
      <c r="AS1237" s="2"/>
      <c r="AT1237" s="2"/>
    </row>
    <row r="1238" spans="3:46" ht="12.75">
      <c r="C1238" s="1"/>
      <c r="D1238" s="2"/>
      <c r="E1238" s="1"/>
      <c r="F1238" s="2"/>
      <c r="J1238" s="2"/>
      <c r="L1238" s="2"/>
      <c r="M1238" s="2"/>
      <c r="AH1238" s="2"/>
      <c r="AQ1238" s="2"/>
      <c r="AS1238" s="2"/>
      <c r="AT1238" s="2"/>
    </row>
    <row r="1239" spans="3:46" ht="12.75">
      <c r="C1239" s="1"/>
      <c r="D1239" s="2"/>
      <c r="E1239" s="1"/>
      <c r="F1239" s="2"/>
      <c r="J1239" s="2"/>
      <c r="L1239" s="2"/>
      <c r="M1239" s="2"/>
      <c r="AH1239" s="2"/>
      <c r="AQ1239" s="2"/>
      <c r="AS1239" s="2"/>
      <c r="AT1239" s="2"/>
    </row>
    <row r="1240" spans="3:46" ht="12.75">
      <c r="C1240" s="1"/>
      <c r="D1240" s="2"/>
      <c r="E1240" s="1"/>
      <c r="F1240" s="2"/>
      <c r="J1240" s="2"/>
      <c r="L1240" s="2"/>
      <c r="M1240" s="2"/>
      <c r="AH1240" s="2"/>
      <c r="AQ1240" s="2"/>
      <c r="AS1240" s="2"/>
      <c r="AT1240" s="2"/>
    </row>
    <row r="1241" spans="3:46" ht="12.75">
      <c r="C1241" s="1"/>
      <c r="D1241" s="2"/>
      <c r="E1241" s="1"/>
      <c r="F1241" s="2"/>
      <c r="J1241" s="2"/>
      <c r="L1241" s="2"/>
      <c r="M1241" s="2"/>
      <c r="AH1241" s="2"/>
      <c r="AQ1241" s="2"/>
      <c r="AS1241" s="2"/>
      <c r="AT1241" s="2"/>
    </row>
    <row r="1242" spans="3:46" ht="12.75">
      <c r="C1242" s="1"/>
      <c r="D1242" s="2"/>
      <c r="E1242" s="1"/>
      <c r="F1242" s="2"/>
      <c r="J1242" s="2"/>
      <c r="L1242" s="2"/>
      <c r="M1242" s="2"/>
      <c r="AH1242" s="2"/>
      <c r="AQ1242" s="2"/>
      <c r="AS1242" s="2"/>
      <c r="AT1242" s="2"/>
    </row>
    <row r="1243" spans="3:46" ht="12.75">
      <c r="C1243" s="1"/>
      <c r="D1243" s="2"/>
      <c r="E1243" s="1"/>
      <c r="F1243" s="2"/>
      <c r="J1243" s="2"/>
      <c r="L1243" s="2"/>
      <c r="M1243" s="2"/>
      <c r="AH1243" s="2"/>
      <c r="AQ1243" s="2"/>
      <c r="AS1243" s="2"/>
      <c r="AT1243" s="2"/>
    </row>
    <row r="1244" spans="3:46" ht="12.75">
      <c r="C1244" s="1"/>
      <c r="D1244" s="2"/>
      <c r="E1244" s="1"/>
      <c r="F1244" s="2"/>
      <c r="J1244" s="2"/>
      <c r="L1244" s="2"/>
      <c r="M1244" s="2"/>
      <c r="AH1244" s="2"/>
      <c r="AQ1244" s="2"/>
      <c r="AS1244" s="2"/>
      <c r="AT1244" s="2"/>
    </row>
    <row r="1245" spans="3:46" ht="12.75">
      <c r="C1245" s="1"/>
      <c r="D1245" s="2"/>
      <c r="E1245" s="1"/>
      <c r="F1245" s="2"/>
      <c r="J1245" s="2"/>
      <c r="L1245" s="2"/>
      <c r="M1245" s="2"/>
      <c r="AH1245" s="2"/>
      <c r="AQ1245" s="2"/>
      <c r="AS1245" s="2"/>
      <c r="AT1245" s="2"/>
    </row>
    <row r="1246" spans="3:46" ht="12.75">
      <c r="C1246" s="1"/>
      <c r="D1246" s="2"/>
      <c r="E1246" s="1"/>
      <c r="F1246" s="2"/>
      <c r="J1246" s="2"/>
      <c r="L1246" s="2"/>
      <c r="M1246" s="2"/>
      <c r="AH1246" s="2"/>
      <c r="AQ1246" s="2"/>
      <c r="AS1246" s="2"/>
      <c r="AT1246" s="2"/>
    </row>
    <row r="1247" spans="3:46" ht="12.75">
      <c r="C1247" s="1"/>
      <c r="D1247" s="2"/>
      <c r="E1247" s="1"/>
      <c r="F1247" s="2"/>
      <c r="J1247" s="2"/>
      <c r="L1247" s="2"/>
      <c r="M1247" s="2"/>
      <c r="AH1247" s="2"/>
      <c r="AQ1247" s="2"/>
      <c r="AS1247" s="2"/>
      <c r="AT1247" s="2"/>
    </row>
    <row r="1248" spans="3:46" ht="12.75">
      <c r="C1248" s="1"/>
      <c r="D1248" s="2"/>
      <c r="E1248" s="1"/>
      <c r="F1248" s="2"/>
      <c r="J1248" s="2"/>
      <c r="L1248" s="2"/>
      <c r="M1248" s="2"/>
      <c r="AH1248" s="2"/>
      <c r="AQ1248" s="2"/>
      <c r="AS1248" s="2"/>
      <c r="AT1248" s="2"/>
    </row>
    <row r="1249" spans="3:46" ht="12.75">
      <c r="C1249" s="1"/>
      <c r="D1249" s="2"/>
      <c r="E1249" s="1"/>
      <c r="F1249" s="2"/>
      <c r="J1249" s="2"/>
      <c r="L1249" s="2"/>
      <c r="M1249" s="2"/>
      <c r="AH1249" s="2"/>
      <c r="AQ1249" s="2"/>
      <c r="AS1249" s="2"/>
      <c r="AT1249" s="2"/>
    </row>
    <row r="1250" spans="3:46" ht="12.75">
      <c r="C1250" s="1"/>
      <c r="D1250" s="2"/>
      <c r="E1250" s="1"/>
      <c r="F1250" s="2"/>
      <c r="J1250" s="2"/>
      <c r="L1250" s="2"/>
      <c r="M1250" s="2"/>
      <c r="AH1250" s="2"/>
      <c r="AQ1250" s="2"/>
      <c r="AS1250" s="2"/>
      <c r="AT1250" s="2"/>
    </row>
    <row r="1251" spans="3:46" ht="12.75">
      <c r="C1251" s="1"/>
      <c r="D1251" s="2"/>
      <c r="E1251" s="1"/>
      <c r="F1251" s="2"/>
      <c r="J1251" s="2"/>
      <c r="L1251" s="2"/>
      <c r="M1251" s="2"/>
      <c r="AH1251" s="2"/>
      <c r="AQ1251" s="2"/>
      <c r="AS1251" s="2"/>
      <c r="AT1251" s="2"/>
    </row>
    <row r="1252" spans="3:46" ht="12.75">
      <c r="C1252" s="1"/>
      <c r="D1252" s="2"/>
      <c r="E1252" s="1"/>
      <c r="F1252" s="2"/>
      <c r="J1252" s="2"/>
      <c r="L1252" s="2"/>
      <c r="M1252" s="2"/>
      <c r="AH1252" s="2"/>
      <c r="AQ1252" s="2"/>
      <c r="AS1252" s="2"/>
      <c r="AT1252" s="2"/>
    </row>
    <row r="1253" spans="3:46" ht="12.75">
      <c r="C1253" s="1"/>
      <c r="D1253" s="2"/>
      <c r="E1253" s="1"/>
      <c r="F1253" s="2"/>
      <c r="J1253" s="2"/>
      <c r="L1253" s="2"/>
      <c r="M1253" s="2"/>
      <c r="AH1253" s="2"/>
      <c r="AQ1253" s="2"/>
      <c r="AS1253" s="2"/>
      <c r="AT1253" s="2"/>
    </row>
    <row r="1254" spans="3:46" ht="12.75">
      <c r="C1254" s="1"/>
      <c r="D1254" s="2"/>
      <c r="E1254" s="1"/>
      <c r="F1254" s="2"/>
      <c r="J1254" s="2"/>
      <c r="L1254" s="2"/>
      <c r="M1254" s="2"/>
      <c r="AH1254" s="2"/>
      <c r="AQ1254" s="2"/>
      <c r="AS1254" s="2"/>
      <c r="AT1254" s="2"/>
    </row>
    <row r="1255" spans="3:46" ht="12.75">
      <c r="C1255" s="1"/>
      <c r="D1255" s="2"/>
      <c r="E1255" s="1"/>
      <c r="F1255" s="2"/>
      <c r="J1255" s="2"/>
      <c r="L1255" s="2"/>
      <c r="M1255" s="2"/>
      <c r="AH1255" s="2"/>
      <c r="AQ1255" s="2"/>
      <c r="AS1255" s="2"/>
      <c r="AT1255" s="2"/>
    </row>
    <row r="1256" spans="3:46" ht="12.75">
      <c r="C1256" s="1"/>
      <c r="D1256" s="2"/>
      <c r="E1256" s="1"/>
      <c r="F1256" s="2"/>
      <c r="J1256" s="2"/>
      <c r="L1256" s="2"/>
      <c r="M1256" s="2"/>
      <c r="AH1256" s="2"/>
      <c r="AQ1256" s="2"/>
      <c r="AS1256" s="2"/>
      <c r="AT1256" s="2"/>
    </row>
    <row r="1257" spans="3:46" ht="12.75">
      <c r="C1257" s="1"/>
      <c r="D1257" s="2"/>
      <c r="E1257" s="1"/>
      <c r="F1257" s="2"/>
      <c r="J1257" s="2"/>
      <c r="L1257" s="2"/>
      <c r="M1257" s="2"/>
      <c r="AH1257" s="2"/>
      <c r="AQ1257" s="2"/>
      <c r="AS1257" s="2"/>
      <c r="AT1257" s="2"/>
    </row>
    <row r="1258" spans="3:46" ht="12.75">
      <c r="C1258" s="1"/>
      <c r="D1258" s="2"/>
      <c r="E1258" s="1"/>
      <c r="F1258" s="2"/>
      <c r="J1258" s="2"/>
      <c r="L1258" s="2"/>
      <c r="M1258" s="2"/>
      <c r="AH1258" s="2"/>
      <c r="AQ1258" s="2"/>
      <c r="AS1258" s="2"/>
      <c r="AT1258" s="2"/>
    </row>
    <row r="1259" spans="3:46" ht="12.75">
      <c r="C1259" s="1"/>
      <c r="D1259" s="2"/>
      <c r="E1259" s="1"/>
      <c r="F1259" s="2"/>
      <c r="J1259" s="2"/>
      <c r="L1259" s="2"/>
      <c r="M1259" s="2"/>
      <c r="AH1259" s="2"/>
      <c r="AQ1259" s="2"/>
      <c r="AS1259" s="2"/>
      <c r="AT1259" s="2"/>
    </row>
    <row r="1260" spans="3:46" ht="12.75">
      <c r="C1260" s="1"/>
      <c r="D1260" s="2"/>
      <c r="E1260" s="1"/>
      <c r="F1260" s="2"/>
      <c r="J1260" s="2"/>
      <c r="L1260" s="2"/>
      <c r="M1260" s="2"/>
      <c r="AH1260" s="2"/>
      <c r="AQ1260" s="2"/>
      <c r="AS1260" s="2"/>
      <c r="AT1260" s="2"/>
    </row>
    <row r="1261" spans="3:46" ht="12.75">
      <c r="C1261" s="1"/>
      <c r="D1261" s="2"/>
      <c r="E1261" s="1"/>
      <c r="F1261" s="2"/>
      <c r="J1261" s="2"/>
      <c r="L1261" s="2"/>
      <c r="M1261" s="2"/>
      <c r="AH1261" s="2"/>
      <c r="AQ1261" s="2"/>
      <c r="AS1261" s="2"/>
      <c r="AT1261" s="2"/>
    </row>
    <row r="1262" spans="3:46" ht="12.75">
      <c r="C1262" s="1"/>
      <c r="D1262" s="2"/>
      <c r="E1262" s="1"/>
      <c r="F1262" s="2"/>
      <c r="J1262" s="2"/>
      <c r="L1262" s="2"/>
      <c r="M1262" s="2"/>
      <c r="AH1262" s="2"/>
      <c r="AQ1262" s="2"/>
      <c r="AS1262" s="2"/>
      <c r="AT1262" s="2"/>
    </row>
    <row r="1263" spans="3:46" ht="12.75">
      <c r="C1263" s="1"/>
      <c r="D1263" s="2"/>
      <c r="E1263" s="1"/>
      <c r="F1263" s="2"/>
      <c r="J1263" s="2"/>
      <c r="L1263" s="2"/>
      <c r="M1263" s="2"/>
      <c r="AH1263" s="2"/>
      <c r="AQ1263" s="2"/>
      <c r="AS1263" s="2"/>
      <c r="AT1263" s="2"/>
    </row>
    <row r="1264" spans="3:46" ht="12.75">
      <c r="C1264" s="1"/>
      <c r="D1264" s="2"/>
      <c r="E1264" s="1"/>
      <c r="F1264" s="2"/>
      <c r="J1264" s="2"/>
      <c r="L1264" s="2"/>
      <c r="M1264" s="2"/>
      <c r="AH1264" s="2"/>
      <c r="AQ1264" s="2"/>
      <c r="AS1264" s="2"/>
      <c r="AT1264" s="2"/>
    </row>
    <row r="1265" spans="3:46" ht="12.75">
      <c r="C1265" s="1"/>
      <c r="D1265" s="2"/>
      <c r="E1265" s="1"/>
      <c r="F1265" s="2"/>
      <c r="J1265" s="2"/>
      <c r="L1265" s="2"/>
      <c r="M1265" s="2"/>
      <c r="AH1265" s="2"/>
      <c r="AQ1265" s="2"/>
      <c r="AS1265" s="2"/>
      <c r="AT1265" s="2"/>
    </row>
    <row r="1266" spans="3:46" ht="12.75">
      <c r="C1266" s="1"/>
      <c r="D1266" s="2"/>
      <c r="E1266" s="1"/>
      <c r="F1266" s="2"/>
      <c r="J1266" s="2"/>
      <c r="L1266" s="2"/>
      <c r="M1266" s="2"/>
      <c r="AH1266" s="2"/>
      <c r="AQ1266" s="2"/>
      <c r="AS1266" s="2"/>
      <c r="AT1266" s="2"/>
    </row>
    <row r="1267" spans="3:46" ht="12.75">
      <c r="C1267" s="1"/>
      <c r="D1267" s="2"/>
      <c r="E1267" s="1"/>
      <c r="F1267" s="2"/>
      <c r="J1267" s="2"/>
      <c r="L1267" s="2"/>
      <c r="M1267" s="2"/>
      <c r="AH1267" s="2"/>
      <c r="AQ1267" s="2"/>
      <c r="AS1267" s="2"/>
      <c r="AT1267" s="2"/>
    </row>
    <row r="1268" spans="3:46" ht="12.75">
      <c r="C1268" s="1"/>
      <c r="D1268" s="2"/>
      <c r="E1268" s="1"/>
      <c r="F1268" s="2"/>
      <c r="J1268" s="2"/>
      <c r="L1268" s="2"/>
      <c r="M1268" s="2"/>
      <c r="AH1268" s="2"/>
      <c r="AS1268" s="2"/>
      <c r="AT1268" s="2"/>
    </row>
    <row r="1269" spans="3:46" ht="12.75">
      <c r="C1269" s="1"/>
      <c r="D1269" s="2"/>
      <c r="E1269" s="1"/>
      <c r="F1269" s="2"/>
      <c r="J1269" s="2"/>
      <c r="L1269" s="2"/>
      <c r="M1269" s="2"/>
      <c r="AH1269" s="2"/>
      <c r="AQ1269" s="2"/>
      <c r="AS1269" s="2"/>
      <c r="AT1269" s="2"/>
    </row>
    <row r="1270" spans="3:46" ht="12.75">
      <c r="C1270" s="1"/>
      <c r="D1270" s="2"/>
      <c r="E1270" s="1"/>
      <c r="F1270" s="2"/>
      <c r="J1270" s="2"/>
      <c r="L1270" s="2"/>
      <c r="M1270" s="2"/>
      <c r="AH1270" s="2"/>
      <c r="AQ1270" s="2"/>
      <c r="AS1270" s="2"/>
      <c r="AT1270" s="2"/>
    </row>
    <row r="1271" spans="3:46" ht="12.75">
      <c r="C1271" s="1"/>
      <c r="D1271" s="2"/>
      <c r="E1271" s="1"/>
      <c r="F1271" s="2"/>
      <c r="J1271" s="2"/>
      <c r="L1271" s="2"/>
      <c r="M1271" s="2"/>
      <c r="AH1271" s="2"/>
      <c r="AQ1271" s="2"/>
      <c r="AS1271" s="2"/>
      <c r="AT1271" s="2"/>
    </row>
    <row r="1272" spans="3:46" ht="12.75">
      <c r="C1272" s="1"/>
      <c r="D1272" s="2"/>
      <c r="E1272" s="1"/>
      <c r="F1272" s="2"/>
      <c r="J1272" s="2"/>
      <c r="L1272" s="2"/>
      <c r="M1272" s="2"/>
      <c r="AH1272" s="2"/>
      <c r="AQ1272" s="2"/>
      <c r="AS1272" s="2"/>
      <c r="AT1272" s="2"/>
    </row>
    <row r="1273" spans="3:46" ht="12.75">
      <c r="C1273" s="1"/>
      <c r="D1273" s="2"/>
      <c r="E1273" s="1"/>
      <c r="F1273" s="2"/>
      <c r="J1273" s="2"/>
      <c r="L1273" s="2"/>
      <c r="M1273" s="2"/>
      <c r="AH1273" s="2"/>
      <c r="AQ1273" s="2"/>
      <c r="AS1273" s="2"/>
      <c r="AT1273" s="2"/>
    </row>
    <row r="1274" spans="3:46" ht="12.75">
      <c r="C1274" s="1"/>
      <c r="D1274" s="2"/>
      <c r="E1274" s="1"/>
      <c r="F1274" s="2"/>
      <c r="J1274" s="2"/>
      <c r="L1274" s="2"/>
      <c r="M1274" s="2"/>
      <c r="AH1274" s="2"/>
      <c r="AQ1274" s="2"/>
      <c r="AS1274" s="2"/>
      <c r="AT1274" s="2"/>
    </row>
    <row r="1275" spans="3:46" ht="12.75">
      <c r="C1275" s="1"/>
      <c r="D1275" s="2"/>
      <c r="E1275" s="1"/>
      <c r="F1275" s="2"/>
      <c r="J1275" s="2"/>
      <c r="L1275" s="2"/>
      <c r="M1275" s="2"/>
      <c r="AH1275" s="2"/>
      <c r="AQ1275" s="2"/>
      <c r="AS1275" s="2"/>
      <c r="AT1275" s="2"/>
    </row>
    <row r="1276" spans="3:46" ht="12.75">
      <c r="C1276" s="1"/>
      <c r="D1276" s="2"/>
      <c r="E1276" s="1"/>
      <c r="F1276" s="2"/>
      <c r="J1276" s="2"/>
      <c r="L1276" s="2"/>
      <c r="M1276" s="2"/>
      <c r="AH1276" s="2"/>
      <c r="AQ1276" s="2"/>
      <c r="AS1276" s="2"/>
      <c r="AT1276" s="2"/>
    </row>
    <row r="1277" spans="3:46" ht="12.75">
      <c r="C1277" s="1"/>
      <c r="D1277" s="2"/>
      <c r="E1277" s="1"/>
      <c r="F1277" s="2"/>
      <c r="J1277" s="2"/>
      <c r="L1277" s="2"/>
      <c r="M1277" s="2"/>
      <c r="AH1277" s="2"/>
      <c r="AQ1277" s="2"/>
      <c r="AS1277" s="2"/>
      <c r="AT1277" s="2"/>
    </row>
    <row r="1278" spans="3:46" ht="12.75">
      <c r="C1278" s="1"/>
      <c r="D1278" s="2"/>
      <c r="E1278" s="1"/>
      <c r="F1278" s="2"/>
      <c r="J1278" s="2"/>
      <c r="L1278" s="2"/>
      <c r="M1278" s="2"/>
      <c r="AH1278" s="2"/>
      <c r="AQ1278" s="2"/>
      <c r="AS1278" s="2"/>
      <c r="AT1278" s="2"/>
    </row>
    <row r="1279" spans="3:46" ht="12.75">
      <c r="C1279" s="1"/>
      <c r="D1279" s="2"/>
      <c r="E1279" s="1"/>
      <c r="F1279" s="2"/>
      <c r="J1279" s="2"/>
      <c r="L1279" s="2"/>
      <c r="M1279" s="2"/>
      <c r="AH1279" s="2"/>
      <c r="AQ1279" s="2"/>
      <c r="AS1279" s="2"/>
      <c r="AT1279" s="2"/>
    </row>
    <row r="1280" spans="3:46" ht="12.75">
      <c r="C1280" s="1"/>
      <c r="D1280" s="2"/>
      <c r="E1280" s="1"/>
      <c r="F1280" s="2"/>
      <c r="J1280" s="2"/>
      <c r="L1280" s="2"/>
      <c r="M1280" s="2"/>
      <c r="AH1280" s="2"/>
      <c r="AQ1280" s="2"/>
      <c r="AS1280" s="2"/>
      <c r="AT1280" s="2"/>
    </row>
    <row r="1281" spans="3:46" ht="12.75">
      <c r="C1281" s="1"/>
      <c r="D1281" s="2"/>
      <c r="E1281" s="1"/>
      <c r="F1281" s="2"/>
      <c r="J1281" s="2"/>
      <c r="L1281" s="2"/>
      <c r="M1281" s="2"/>
      <c r="AH1281" s="2"/>
      <c r="AQ1281" s="2"/>
      <c r="AS1281" s="2"/>
      <c r="AT1281" s="2"/>
    </row>
    <row r="1282" spans="3:46" ht="12.75">
      <c r="C1282" s="1"/>
      <c r="D1282" s="2"/>
      <c r="E1282" s="1"/>
      <c r="F1282" s="2"/>
      <c r="J1282" s="2"/>
      <c r="L1282" s="2"/>
      <c r="M1282" s="2"/>
      <c r="AH1282" s="2"/>
      <c r="AQ1282" s="2"/>
      <c r="AS1282" s="2"/>
      <c r="AT1282" s="2"/>
    </row>
    <row r="1283" spans="3:46" ht="12.75">
      <c r="C1283" s="1"/>
      <c r="D1283" s="2"/>
      <c r="E1283" s="1"/>
      <c r="F1283" s="2"/>
      <c r="J1283" s="2"/>
      <c r="L1283" s="2"/>
      <c r="M1283" s="2"/>
      <c r="AH1283" s="2"/>
      <c r="AQ1283" s="2"/>
      <c r="AS1283" s="2"/>
      <c r="AT1283" s="2"/>
    </row>
    <row r="1284" spans="3:46" ht="12.75">
      <c r="C1284" s="1"/>
      <c r="D1284" s="2"/>
      <c r="E1284" s="1"/>
      <c r="F1284" s="2"/>
      <c r="J1284" s="2"/>
      <c r="L1284" s="2"/>
      <c r="M1284" s="2"/>
      <c r="AH1284" s="2"/>
      <c r="AQ1284" s="2"/>
      <c r="AS1284" s="2"/>
      <c r="AT1284" s="2"/>
    </row>
    <row r="1285" spans="3:46" ht="12.75">
      <c r="C1285" s="1"/>
      <c r="D1285" s="2"/>
      <c r="E1285" s="1"/>
      <c r="F1285" s="2"/>
      <c r="J1285" s="2"/>
      <c r="L1285" s="2"/>
      <c r="M1285" s="2"/>
      <c r="AH1285" s="2"/>
      <c r="AQ1285" s="2"/>
      <c r="AS1285" s="2"/>
      <c r="AT1285" s="2"/>
    </row>
    <row r="1286" spans="3:46" ht="12.75">
      <c r="C1286" s="1"/>
      <c r="D1286" s="2"/>
      <c r="E1286" s="1"/>
      <c r="F1286" s="2"/>
      <c r="J1286" s="2"/>
      <c r="L1286" s="2"/>
      <c r="M1286" s="2"/>
      <c r="AH1286" s="2"/>
      <c r="AQ1286" s="2"/>
      <c r="AS1286" s="2"/>
      <c r="AT1286" s="2"/>
    </row>
    <row r="1287" spans="3:46" ht="12.75">
      <c r="C1287" s="1"/>
      <c r="D1287" s="2"/>
      <c r="E1287" s="1"/>
      <c r="F1287" s="2"/>
      <c r="J1287" s="2"/>
      <c r="L1287" s="2"/>
      <c r="M1287" s="2"/>
      <c r="AH1287" s="2"/>
      <c r="AQ1287" s="2"/>
      <c r="AS1287" s="2"/>
      <c r="AT1287" s="2"/>
    </row>
    <row r="1288" spans="3:46" ht="12.75">
      <c r="C1288" s="1"/>
      <c r="D1288" s="2"/>
      <c r="E1288" s="1"/>
      <c r="F1288" s="2"/>
      <c r="J1288" s="2"/>
      <c r="L1288" s="2"/>
      <c r="M1288" s="2"/>
      <c r="AH1288" s="2"/>
      <c r="AQ1288" s="2"/>
      <c r="AS1288" s="2"/>
      <c r="AT1288" s="2"/>
    </row>
    <row r="1289" spans="3:46" ht="12.75">
      <c r="C1289" s="1"/>
      <c r="D1289" s="2"/>
      <c r="E1289" s="1"/>
      <c r="F1289" s="2"/>
      <c r="J1289" s="2"/>
      <c r="L1289" s="2"/>
      <c r="M1289" s="2"/>
      <c r="AH1289" s="2"/>
      <c r="AQ1289" s="2"/>
      <c r="AS1289" s="2"/>
      <c r="AT1289" s="2"/>
    </row>
    <row r="1290" spans="3:46" ht="12.75">
      <c r="C1290" s="1"/>
      <c r="D1290" s="2"/>
      <c r="E1290" s="1"/>
      <c r="F1290" s="2"/>
      <c r="J1290" s="2"/>
      <c r="L1290" s="2"/>
      <c r="M1290" s="2"/>
      <c r="AH1290" s="2"/>
      <c r="AQ1290" s="2"/>
      <c r="AS1290" s="2"/>
      <c r="AT1290" s="2"/>
    </row>
    <row r="1291" spans="3:46" ht="12.75">
      <c r="C1291" s="1"/>
      <c r="D1291" s="2"/>
      <c r="E1291" s="1"/>
      <c r="F1291" s="2"/>
      <c r="J1291" s="2"/>
      <c r="L1291" s="2"/>
      <c r="M1291" s="2"/>
      <c r="AH1291" s="2"/>
      <c r="AQ1291" s="2"/>
      <c r="AS1291" s="2"/>
      <c r="AT1291" s="2"/>
    </row>
    <row r="1292" spans="3:46" ht="12.75">
      <c r="C1292" s="1"/>
      <c r="D1292" s="2"/>
      <c r="E1292" s="1"/>
      <c r="F1292" s="2"/>
      <c r="J1292" s="2"/>
      <c r="L1292" s="2"/>
      <c r="M1292" s="2"/>
      <c r="AH1292" s="2"/>
      <c r="AQ1292" s="2"/>
      <c r="AS1292" s="2"/>
      <c r="AT1292" s="2"/>
    </row>
    <row r="1293" spans="3:46" ht="12.75">
      <c r="C1293" s="1"/>
      <c r="D1293" s="2"/>
      <c r="E1293" s="1"/>
      <c r="F1293" s="2"/>
      <c r="J1293" s="2"/>
      <c r="L1293" s="2"/>
      <c r="M1293" s="2"/>
      <c r="AH1293" s="2"/>
      <c r="AQ1293" s="2"/>
      <c r="AS1293" s="2"/>
      <c r="AT1293" s="2"/>
    </row>
    <row r="1294" spans="3:46" ht="12.75">
      <c r="C1294" s="1"/>
      <c r="D1294" s="2"/>
      <c r="E1294" s="1"/>
      <c r="F1294" s="2"/>
      <c r="J1294" s="2"/>
      <c r="L1294" s="2"/>
      <c r="M1294" s="2"/>
      <c r="AH1294" s="2"/>
      <c r="AQ1294" s="2"/>
      <c r="AS1294" s="2"/>
      <c r="AT1294" s="2"/>
    </row>
    <row r="1295" spans="3:46" ht="12.75">
      <c r="C1295" s="1"/>
      <c r="D1295" s="2"/>
      <c r="E1295" s="1"/>
      <c r="F1295" s="2"/>
      <c r="J1295" s="2"/>
      <c r="L1295" s="2"/>
      <c r="M1295" s="2"/>
      <c r="AH1295" s="2"/>
      <c r="AQ1295" s="2"/>
      <c r="AS1295" s="2"/>
      <c r="AT1295" s="2"/>
    </row>
    <row r="1296" spans="3:46" ht="12.75">
      <c r="C1296" s="1"/>
      <c r="D1296" s="2"/>
      <c r="E1296" s="1"/>
      <c r="F1296" s="2"/>
      <c r="J1296" s="2"/>
      <c r="L1296" s="2"/>
      <c r="M1296" s="2"/>
      <c r="AH1296" s="2"/>
      <c r="AQ1296" s="2"/>
      <c r="AS1296" s="2"/>
      <c r="AT1296" s="2"/>
    </row>
    <row r="1297" spans="3:46" ht="12.75">
      <c r="C1297" s="1"/>
      <c r="D1297" s="2"/>
      <c r="E1297" s="1"/>
      <c r="F1297" s="2"/>
      <c r="J1297" s="2"/>
      <c r="L1297" s="2"/>
      <c r="M1297" s="2"/>
      <c r="AH1297" s="2"/>
      <c r="AQ1297" s="2"/>
      <c r="AS1297" s="2"/>
      <c r="AT1297" s="2"/>
    </row>
    <row r="1298" spans="3:46" ht="12.75">
      <c r="C1298" s="1"/>
      <c r="D1298" s="2"/>
      <c r="E1298" s="1"/>
      <c r="F1298" s="2"/>
      <c r="J1298" s="2"/>
      <c r="L1298" s="2"/>
      <c r="M1298" s="2"/>
      <c r="AH1298" s="2"/>
      <c r="AQ1298" s="2"/>
      <c r="AS1298" s="2"/>
      <c r="AT1298" s="2"/>
    </row>
    <row r="1299" spans="3:46" ht="12.75">
      <c r="C1299" s="1"/>
      <c r="D1299" s="2"/>
      <c r="E1299" s="1"/>
      <c r="F1299" s="2"/>
      <c r="J1299" s="2"/>
      <c r="L1299" s="2"/>
      <c r="M1299" s="2"/>
      <c r="AH1299" s="2"/>
      <c r="AQ1299" s="2"/>
      <c r="AS1299" s="2"/>
      <c r="AT1299" s="2"/>
    </row>
    <row r="1300" spans="3:46" ht="12.75">
      <c r="C1300" s="1"/>
      <c r="D1300" s="2"/>
      <c r="E1300" s="1"/>
      <c r="F1300" s="2"/>
      <c r="J1300" s="2"/>
      <c r="L1300" s="2"/>
      <c r="M1300" s="2"/>
      <c r="AH1300" s="2"/>
      <c r="AQ1300" s="2"/>
      <c r="AS1300" s="2"/>
      <c r="AT1300" s="2"/>
    </row>
    <row r="1301" spans="3:46" ht="12.75">
      <c r="C1301" s="1"/>
      <c r="D1301" s="2"/>
      <c r="E1301" s="1"/>
      <c r="F1301" s="2"/>
      <c r="J1301" s="2"/>
      <c r="L1301" s="2"/>
      <c r="M1301" s="2"/>
      <c r="AH1301" s="2"/>
      <c r="AQ1301" s="2"/>
      <c r="AS1301" s="2"/>
      <c r="AT1301" s="2"/>
    </row>
    <row r="1302" spans="3:46" ht="12.75">
      <c r="C1302" s="1"/>
      <c r="D1302" s="2"/>
      <c r="E1302" s="1"/>
      <c r="F1302" s="2"/>
      <c r="J1302" s="2"/>
      <c r="L1302" s="2"/>
      <c r="M1302" s="2"/>
      <c r="AH1302" s="2"/>
      <c r="AQ1302" s="2"/>
      <c r="AS1302" s="2"/>
      <c r="AT1302" s="2"/>
    </row>
    <row r="1303" spans="3:46" ht="12.75">
      <c r="C1303" s="1"/>
      <c r="D1303" s="2"/>
      <c r="E1303" s="1"/>
      <c r="F1303" s="2"/>
      <c r="J1303" s="2"/>
      <c r="L1303" s="2"/>
      <c r="M1303" s="2"/>
      <c r="AH1303" s="2"/>
      <c r="AQ1303" s="2"/>
      <c r="AS1303" s="2"/>
      <c r="AT1303" s="2"/>
    </row>
    <row r="1304" spans="3:46" ht="12.75">
      <c r="C1304" s="1"/>
      <c r="D1304" s="2"/>
      <c r="E1304" s="1"/>
      <c r="F1304" s="2"/>
      <c r="J1304" s="2"/>
      <c r="L1304" s="2"/>
      <c r="M1304" s="2"/>
      <c r="AH1304" s="2"/>
      <c r="AQ1304" s="2"/>
      <c r="AS1304" s="2"/>
      <c r="AT1304" s="2"/>
    </row>
    <row r="1305" spans="3:46" ht="12.75">
      <c r="C1305" s="1"/>
      <c r="D1305" s="2"/>
      <c r="E1305" s="1"/>
      <c r="F1305" s="2"/>
      <c r="J1305" s="2"/>
      <c r="L1305" s="2"/>
      <c r="M1305" s="2"/>
      <c r="AH1305" s="2"/>
      <c r="AQ1305" s="2"/>
      <c r="AS1305" s="2"/>
      <c r="AT1305" s="2"/>
    </row>
    <row r="1306" spans="3:46" ht="12.75">
      <c r="C1306" s="1"/>
      <c r="D1306" s="2"/>
      <c r="E1306" s="1"/>
      <c r="F1306" s="2"/>
      <c r="J1306" s="2"/>
      <c r="L1306" s="2"/>
      <c r="M1306" s="2"/>
      <c r="AH1306" s="2"/>
      <c r="AQ1306" s="2"/>
      <c r="AS1306" s="2"/>
      <c r="AT1306" s="2"/>
    </row>
    <row r="1307" spans="3:46" ht="12.75">
      <c r="C1307" s="1"/>
      <c r="D1307" s="2"/>
      <c r="E1307" s="1"/>
      <c r="F1307" s="2"/>
      <c r="J1307" s="2"/>
      <c r="L1307" s="2"/>
      <c r="M1307" s="2"/>
      <c r="AH1307" s="2"/>
      <c r="AQ1307" s="2"/>
      <c r="AS1307" s="2"/>
      <c r="AT1307" s="2"/>
    </row>
    <row r="1308" spans="3:46" ht="12.75">
      <c r="C1308" s="1"/>
      <c r="D1308" s="2"/>
      <c r="E1308" s="1"/>
      <c r="F1308" s="2"/>
      <c r="J1308" s="2"/>
      <c r="L1308" s="2"/>
      <c r="M1308" s="2"/>
      <c r="AH1308" s="2"/>
      <c r="AQ1308" s="2"/>
      <c r="AS1308" s="2"/>
      <c r="AT1308" s="2"/>
    </row>
    <row r="1309" spans="3:46" ht="12.75">
      <c r="C1309" s="1"/>
      <c r="D1309" s="2"/>
      <c r="E1309" s="1"/>
      <c r="F1309" s="2"/>
      <c r="J1309" s="2"/>
      <c r="L1309" s="2"/>
      <c r="M1309" s="2"/>
      <c r="AH1309" s="2"/>
      <c r="AQ1309" s="2"/>
      <c r="AS1309" s="2"/>
      <c r="AT1309" s="2"/>
    </row>
    <row r="1310" spans="3:46" ht="12.75">
      <c r="C1310" s="1"/>
      <c r="D1310" s="2"/>
      <c r="E1310" s="1"/>
      <c r="F1310" s="2"/>
      <c r="J1310" s="2"/>
      <c r="L1310" s="2"/>
      <c r="M1310" s="2"/>
      <c r="AH1310" s="2"/>
      <c r="AQ1310" s="2"/>
      <c r="AS1310" s="2"/>
      <c r="AT1310" s="2"/>
    </row>
    <row r="1311" spans="3:46" ht="12.75">
      <c r="C1311" s="1"/>
      <c r="D1311" s="2"/>
      <c r="E1311" s="1"/>
      <c r="F1311" s="2"/>
      <c r="J1311" s="2"/>
      <c r="L1311" s="2"/>
      <c r="M1311" s="2"/>
      <c r="AH1311" s="2"/>
      <c r="AQ1311" s="2"/>
      <c r="AS1311" s="2"/>
      <c r="AT1311" s="2"/>
    </row>
    <row r="1312" spans="3:46" ht="12.75">
      <c r="C1312" s="1"/>
      <c r="D1312" s="2"/>
      <c r="E1312" s="1"/>
      <c r="F1312" s="2"/>
      <c r="J1312" s="2"/>
      <c r="L1312" s="2"/>
      <c r="M1312" s="2"/>
      <c r="AH1312" s="2"/>
      <c r="AQ1312" s="2"/>
      <c r="AS1312" s="2"/>
      <c r="AT1312" s="2"/>
    </row>
    <row r="1313" spans="3:46" ht="12.75">
      <c r="C1313" s="1"/>
      <c r="D1313" s="2"/>
      <c r="E1313" s="1"/>
      <c r="F1313" s="2"/>
      <c r="J1313" s="2"/>
      <c r="L1313" s="2"/>
      <c r="M1313" s="2"/>
      <c r="AH1313" s="2"/>
      <c r="AQ1313" s="2"/>
      <c r="AS1313" s="2"/>
      <c r="AT1313" s="2"/>
    </row>
    <row r="1314" spans="3:46" ht="12.75">
      <c r="C1314" s="1"/>
      <c r="D1314" s="2"/>
      <c r="E1314" s="1"/>
      <c r="F1314" s="2"/>
      <c r="J1314" s="2"/>
      <c r="L1314" s="2"/>
      <c r="M1314" s="2"/>
      <c r="AH1314" s="2"/>
      <c r="AQ1314" s="2"/>
      <c r="AS1314" s="2"/>
      <c r="AT1314" s="2"/>
    </row>
    <row r="1315" spans="3:46" ht="12.75">
      <c r="C1315" s="1"/>
      <c r="D1315" s="2"/>
      <c r="E1315" s="1"/>
      <c r="F1315" s="2"/>
      <c r="J1315" s="2"/>
      <c r="L1315" s="2"/>
      <c r="M1315" s="2"/>
      <c r="AH1315" s="2"/>
      <c r="AQ1315" s="2"/>
      <c r="AS1315" s="2"/>
      <c r="AT1315" s="2"/>
    </row>
    <row r="1316" spans="3:46" ht="12.75">
      <c r="C1316" s="1"/>
      <c r="D1316" s="2"/>
      <c r="E1316" s="1"/>
      <c r="F1316" s="2"/>
      <c r="J1316" s="2"/>
      <c r="L1316" s="2"/>
      <c r="M1316" s="2"/>
      <c r="AH1316" s="2"/>
      <c r="AQ1316" s="2"/>
      <c r="AS1316" s="2"/>
      <c r="AT1316" s="2"/>
    </row>
    <row r="1317" spans="3:46" ht="12.75">
      <c r="C1317" s="1"/>
      <c r="D1317" s="2"/>
      <c r="E1317" s="1"/>
      <c r="F1317" s="2"/>
      <c r="J1317" s="2"/>
      <c r="L1317" s="2"/>
      <c r="M1317" s="2"/>
      <c r="AH1317" s="2"/>
      <c r="AQ1317" s="2"/>
      <c r="AS1317" s="2"/>
      <c r="AT1317" s="2"/>
    </row>
    <row r="1318" spans="3:46" ht="12.75">
      <c r="C1318" s="1"/>
      <c r="D1318" s="2"/>
      <c r="E1318" s="1"/>
      <c r="F1318" s="2"/>
      <c r="J1318" s="2"/>
      <c r="L1318" s="2"/>
      <c r="M1318" s="2"/>
      <c r="AH1318" s="2"/>
      <c r="AQ1318" s="2"/>
      <c r="AS1318" s="2"/>
      <c r="AT1318" s="2"/>
    </row>
    <row r="1319" spans="3:46" ht="12.75">
      <c r="C1319" s="1"/>
      <c r="D1319" s="2"/>
      <c r="E1319" s="1"/>
      <c r="F1319" s="2"/>
      <c r="J1319" s="2"/>
      <c r="L1319" s="2"/>
      <c r="M1319" s="2"/>
      <c r="AH1319" s="2"/>
      <c r="AQ1319" s="2"/>
      <c r="AS1319" s="2"/>
      <c r="AT1319" s="2"/>
    </row>
    <row r="1320" spans="3:46" ht="12.75">
      <c r="C1320" s="1"/>
      <c r="D1320" s="2"/>
      <c r="E1320" s="1"/>
      <c r="F1320" s="2"/>
      <c r="J1320" s="2"/>
      <c r="L1320" s="2"/>
      <c r="M1320" s="2"/>
      <c r="AH1320" s="2"/>
      <c r="AQ1320" s="2"/>
      <c r="AS1320" s="2"/>
      <c r="AT1320" s="2"/>
    </row>
    <row r="1321" spans="3:46" ht="12.75">
      <c r="C1321" s="1"/>
      <c r="D1321" s="2"/>
      <c r="E1321" s="1"/>
      <c r="F1321" s="2"/>
      <c r="J1321" s="2"/>
      <c r="L1321" s="2"/>
      <c r="M1321" s="2"/>
      <c r="AH1321" s="2"/>
      <c r="AQ1321" s="2"/>
      <c r="AS1321" s="2"/>
      <c r="AT1321" s="2"/>
    </row>
    <row r="1322" spans="3:46" ht="12.75">
      <c r="C1322" s="1"/>
      <c r="D1322" s="2"/>
      <c r="E1322" s="1"/>
      <c r="F1322" s="2"/>
      <c r="J1322" s="2"/>
      <c r="L1322" s="2"/>
      <c r="M1322" s="2"/>
      <c r="AH1322" s="2"/>
      <c r="AQ1322" s="2"/>
      <c r="AS1322" s="2"/>
      <c r="AT1322" s="2"/>
    </row>
    <row r="1323" spans="3:46" ht="12.75">
      <c r="C1323" s="1"/>
      <c r="D1323" s="2"/>
      <c r="E1323" s="1"/>
      <c r="F1323" s="2"/>
      <c r="J1323" s="2"/>
      <c r="L1323" s="2"/>
      <c r="M1323" s="2"/>
      <c r="AH1323" s="2"/>
      <c r="AQ1323" s="2"/>
      <c r="AS1323" s="2"/>
      <c r="AT1323" s="2"/>
    </row>
    <row r="1324" spans="3:46" ht="12.75">
      <c r="C1324" s="1"/>
      <c r="D1324" s="2"/>
      <c r="E1324" s="1"/>
      <c r="F1324" s="2"/>
      <c r="J1324" s="2"/>
      <c r="L1324" s="2"/>
      <c r="M1324" s="2"/>
      <c r="AH1324" s="2"/>
      <c r="AQ1324" s="2"/>
      <c r="AS1324" s="2"/>
      <c r="AT1324" s="2"/>
    </row>
    <row r="1325" spans="3:46" ht="12.75">
      <c r="C1325" s="1"/>
      <c r="D1325" s="2"/>
      <c r="E1325" s="1"/>
      <c r="F1325" s="2"/>
      <c r="J1325" s="2"/>
      <c r="L1325" s="2"/>
      <c r="M1325" s="2"/>
      <c r="AH1325" s="2"/>
      <c r="AQ1325" s="2"/>
      <c r="AS1325" s="2"/>
      <c r="AT1325" s="2"/>
    </row>
    <row r="1326" spans="3:46" ht="12.75">
      <c r="C1326" s="1"/>
      <c r="D1326" s="2"/>
      <c r="E1326" s="1"/>
      <c r="F1326" s="2"/>
      <c r="J1326" s="2"/>
      <c r="L1326" s="2"/>
      <c r="M1326" s="2"/>
      <c r="AH1326" s="2"/>
      <c r="AQ1326" s="2"/>
      <c r="AS1326" s="2"/>
      <c r="AT1326" s="2"/>
    </row>
    <row r="1327" spans="3:46" ht="12.75">
      <c r="C1327" s="1"/>
      <c r="D1327" s="2"/>
      <c r="E1327" s="1"/>
      <c r="F1327" s="2"/>
      <c r="J1327" s="2"/>
      <c r="L1327" s="2"/>
      <c r="M1327" s="2"/>
      <c r="AH1327" s="2"/>
      <c r="AQ1327" s="2"/>
      <c r="AS1327" s="2"/>
      <c r="AT1327" s="2"/>
    </row>
    <row r="1328" spans="3:46" ht="12.75">
      <c r="C1328" s="1"/>
      <c r="D1328" s="2"/>
      <c r="E1328" s="1"/>
      <c r="F1328" s="2"/>
      <c r="J1328" s="2"/>
      <c r="L1328" s="2"/>
      <c r="M1328" s="2"/>
      <c r="AH1328" s="2"/>
      <c r="AQ1328" s="2"/>
      <c r="AS1328" s="2"/>
      <c r="AT1328" s="2"/>
    </row>
    <row r="1329" spans="3:46" ht="12.75">
      <c r="C1329" s="1"/>
      <c r="D1329" s="2"/>
      <c r="E1329" s="1"/>
      <c r="F1329" s="2"/>
      <c r="J1329" s="2"/>
      <c r="L1329" s="2"/>
      <c r="M1329" s="2"/>
      <c r="AH1329" s="2"/>
      <c r="AQ1329" s="2"/>
      <c r="AS1329" s="2"/>
      <c r="AT1329" s="2"/>
    </row>
    <row r="1330" spans="3:46" ht="12.75">
      <c r="C1330" s="1"/>
      <c r="D1330" s="2"/>
      <c r="E1330" s="1"/>
      <c r="F1330" s="2"/>
      <c r="J1330" s="2"/>
      <c r="L1330" s="2"/>
      <c r="M1330" s="2"/>
      <c r="AH1330" s="2"/>
      <c r="AQ1330" s="2"/>
      <c r="AS1330" s="2"/>
      <c r="AT1330" s="2"/>
    </row>
    <row r="1331" spans="3:46" ht="12.75">
      <c r="C1331" s="1"/>
      <c r="D1331" s="2"/>
      <c r="E1331" s="1"/>
      <c r="F1331" s="2"/>
      <c r="J1331" s="2"/>
      <c r="L1331" s="2"/>
      <c r="M1331" s="2"/>
      <c r="AH1331" s="2"/>
      <c r="AQ1331" s="2"/>
      <c r="AS1331" s="2"/>
      <c r="AT1331" s="2"/>
    </row>
    <row r="1332" spans="3:46" ht="12.75">
      <c r="C1332" s="1"/>
      <c r="D1332" s="2"/>
      <c r="E1332" s="1"/>
      <c r="F1332" s="2"/>
      <c r="J1332" s="2"/>
      <c r="L1332" s="2"/>
      <c r="M1332" s="2"/>
      <c r="AH1332" s="2"/>
      <c r="AQ1332" s="2"/>
      <c r="AS1332" s="2"/>
      <c r="AT1332" s="2"/>
    </row>
    <row r="1333" spans="3:46" ht="12.75">
      <c r="C1333" s="1"/>
      <c r="D1333" s="2"/>
      <c r="E1333" s="1"/>
      <c r="F1333" s="2"/>
      <c r="J1333" s="2"/>
      <c r="L1333" s="2"/>
      <c r="M1333" s="2"/>
      <c r="AH1333" s="2"/>
      <c r="AQ1333" s="2"/>
      <c r="AS1333" s="2"/>
      <c r="AT1333" s="2"/>
    </row>
    <row r="1334" spans="3:46" ht="12.75">
      <c r="C1334" s="1"/>
      <c r="D1334" s="2"/>
      <c r="E1334" s="1"/>
      <c r="F1334" s="2"/>
      <c r="J1334" s="2"/>
      <c r="L1334" s="2"/>
      <c r="M1334" s="2"/>
      <c r="AH1334" s="2"/>
      <c r="AQ1334" s="2"/>
      <c r="AS1334" s="2"/>
      <c r="AT1334" s="2"/>
    </row>
    <row r="1335" spans="3:46" ht="12.75">
      <c r="C1335" s="1"/>
      <c r="D1335" s="2"/>
      <c r="E1335" s="1"/>
      <c r="F1335" s="2"/>
      <c r="J1335" s="2"/>
      <c r="L1335" s="2"/>
      <c r="M1335" s="2"/>
      <c r="AH1335" s="2"/>
      <c r="AQ1335" s="2"/>
      <c r="AS1335" s="2"/>
      <c r="AT1335" s="2"/>
    </row>
    <row r="1336" spans="3:46" ht="12.75">
      <c r="C1336" s="1"/>
      <c r="D1336" s="2"/>
      <c r="E1336" s="1"/>
      <c r="F1336" s="2"/>
      <c r="J1336" s="2"/>
      <c r="L1336" s="2"/>
      <c r="M1336" s="2"/>
      <c r="AH1336" s="2"/>
      <c r="AQ1336" s="2"/>
      <c r="AS1336" s="2"/>
      <c r="AT1336" s="2"/>
    </row>
    <row r="1337" spans="3:46" ht="12.75">
      <c r="C1337" s="1"/>
      <c r="D1337" s="2"/>
      <c r="E1337" s="1"/>
      <c r="F1337" s="2"/>
      <c r="J1337" s="2"/>
      <c r="L1337" s="2"/>
      <c r="M1337" s="2"/>
      <c r="AH1337" s="2"/>
      <c r="AQ1337" s="2"/>
      <c r="AS1337" s="2"/>
      <c r="AT1337" s="2"/>
    </row>
    <row r="1338" spans="3:46" ht="12.75">
      <c r="C1338" s="1"/>
      <c r="D1338" s="2"/>
      <c r="E1338" s="1"/>
      <c r="F1338" s="2"/>
      <c r="J1338" s="2"/>
      <c r="L1338" s="2"/>
      <c r="M1338" s="2"/>
      <c r="AH1338" s="2"/>
      <c r="AQ1338" s="2"/>
      <c r="AS1338" s="2"/>
      <c r="AT1338" s="2"/>
    </row>
    <row r="1339" spans="3:46" ht="12.75">
      <c r="C1339" s="1"/>
      <c r="D1339" s="2"/>
      <c r="E1339" s="1"/>
      <c r="F1339" s="2"/>
      <c r="J1339" s="2"/>
      <c r="L1339" s="2"/>
      <c r="M1339" s="2"/>
      <c r="AH1339" s="2"/>
      <c r="AQ1339" s="2"/>
      <c r="AS1339" s="2"/>
      <c r="AT1339" s="2"/>
    </row>
    <row r="1340" spans="3:46" ht="12.75">
      <c r="C1340" s="1"/>
      <c r="D1340" s="2"/>
      <c r="E1340" s="1"/>
      <c r="F1340" s="2"/>
      <c r="J1340" s="2"/>
      <c r="L1340" s="2"/>
      <c r="M1340" s="2"/>
      <c r="AH1340" s="2"/>
      <c r="AQ1340" s="2"/>
      <c r="AS1340" s="2"/>
      <c r="AT1340" s="2"/>
    </row>
    <row r="1341" spans="3:46" ht="12.75">
      <c r="C1341" s="1"/>
      <c r="D1341" s="2"/>
      <c r="E1341" s="1"/>
      <c r="F1341" s="2"/>
      <c r="J1341" s="2"/>
      <c r="L1341" s="2"/>
      <c r="M1341" s="2"/>
      <c r="AH1341" s="2"/>
      <c r="AQ1341" s="2"/>
      <c r="AS1341" s="2"/>
      <c r="AT1341" s="2"/>
    </row>
    <row r="1342" spans="3:46" ht="12.75">
      <c r="C1342" s="1"/>
      <c r="D1342" s="2"/>
      <c r="E1342" s="1"/>
      <c r="F1342" s="2"/>
      <c r="J1342" s="2"/>
      <c r="L1342" s="2"/>
      <c r="M1342" s="2"/>
      <c r="AH1342" s="2"/>
      <c r="AQ1342" s="2"/>
      <c r="AS1342" s="2"/>
      <c r="AT1342" s="2"/>
    </row>
    <row r="1343" spans="3:46" ht="12.75">
      <c r="C1343" s="1"/>
      <c r="D1343" s="2"/>
      <c r="E1343" s="1"/>
      <c r="F1343" s="2"/>
      <c r="J1343" s="2"/>
      <c r="L1343" s="2"/>
      <c r="M1343" s="2"/>
      <c r="AH1343" s="2"/>
      <c r="AQ1343" s="2"/>
      <c r="AS1343" s="2"/>
      <c r="AT1343" s="2"/>
    </row>
    <row r="1344" spans="3:46" ht="12.75">
      <c r="C1344" s="1"/>
      <c r="D1344" s="2"/>
      <c r="E1344" s="1"/>
      <c r="F1344" s="2"/>
      <c r="J1344" s="2"/>
      <c r="L1344" s="2"/>
      <c r="M1344" s="2"/>
      <c r="AH1344" s="2"/>
      <c r="AQ1344" s="2"/>
      <c r="AS1344" s="2"/>
      <c r="AT1344" s="2"/>
    </row>
    <row r="1345" spans="3:46" ht="12.75">
      <c r="C1345" s="1"/>
      <c r="D1345" s="2"/>
      <c r="E1345" s="1"/>
      <c r="F1345" s="2"/>
      <c r="J1345" s="2"/>
      <c r="L1345" s="2"/>
      <c r="M1345" s="2"/>
      <c r="AH1345" s="2"/>
      <c r="AQ1345" s="2"/>
      <c r="AS1345" s="2"/>
      <c r="AT1345" s="2"/>
    </row>
    <row r="1346" spans="3:46" ht="12.75">
      <c r="C1346" s="1"/>
      <c r="D1346" s="2"/>
      <c r="E1346" s="1"/>
      <c r="F1346" s="2"/>
      <c r="J1346" s="2"/>
      <c r="L1346" s="2"/>
      <c r="M1346" s="2"/>
      <c r="AH1346" s="2"/>
      <c r="AQ1346" s="2"/>
      <c r="AS1346" s="2"/>
      <c r="AT1346" s="2"/>
    </row>
    <row r="1347" spans="3:46" ht="12.75">
      <c r="C1347" s="1"/>
      <c r="D1347" s="2"/>
      <c r="E1347" s="1"/>
      <c r="F1347" s="2"/>
      <c r="J1347" s="2"/>
      <c r="L1347" s="2"/>
      <c r="M1347" s="2"/>
      <c r="AH1347" s="2"/>
      <c r="AQ1347" s="2"/>
      <c r="AS1347" s="2"/>
      <c r="AT1347" s="2"/>
    </row>
    <row r="1348" spans="3:46" ht="12.75">
      <c r="C1348" s="1"/>
      <c r="D1348" s="2"/>
      <c r="E1348" s="1"/>
      <c r="F1348" s="2"/>
      <c r="J1348" s="2"/>
      <c r="L1348" s="2"/>
      <c r="M1348" s="2"/>
      <c r="AH1348" s="2"/>
      <c r="AQ1348" s="2"/>
      <c r="AS1348" s="2"/>
      <c r="AT1348" s="2"/>
    </row>
    <row r="1349" spans="3:46" ht="12.75">
      <c r="C1349" s="1"/>
      <c r="D1349" s="2"/>
      <c r="E1349" s="1"/>
      <c r="F1349" s="2"/>
      <c r="J1349" s="2"/>
      <c r="L1349" s="2"/>
      <c r="M1349" s="2"/>
      <c r="AH1349" s="2"/>
      <c r="AQ1349" s="2"/>
      <c r="AS1349" s="2"/>
      <c r="AT1349" s="2"/>
    </row>
    <row r="1350" spans="3:46" ht="12.75">
      <c r="C1350" s="1"/>
      <c r="D1350" s="2"/>
      <c r="E1350" s="1"/>
      <c r="F1350" s="2"/>
      <c r="J1350" s="2"/>
      <c r="L1350" s="2"/>
      <c r="M1350" s="2"/>
      <c r="AH1350" s="2"/>
      <c r="AQ1350" s="2"/>
      <c r="AS1350" s="2"/>
      <c r="AT1350" s="2"/>
    </row>
    <row r="1351" spans="3:46" ht="12.75">
      <c r="C1351" s="1"/>
      <c r="D1351" s="2"/>
      <c r="E1351" s="1"/>
      <c r="F1351" s="2"/>
      <c r="J1351" s="2"/>
      <c r="L1351" s="2"/>
      <c r="M1351" s="2"/>
      <c r="AH1351" s="2"/>
      <c r="AQ1351" s="2"/>
      <c r="AS1351" s="2"/>
      <c r="AT1351" s="2"/>
    </row>
    <row r="1352" spans="3:46" ht="12.75">
      <c r="C1352" s="1"/>
      <c r="D1352" s="2"/>
      <c r="E1352" s="1"/>
      <c r="F1352" s="2"/>
      <c r="J1352" s="2"/>
      <c r="L1352" s="2"/>
      <c r="M1352" s="2"/>
      <c r="AH1352" s="2"/>
      <c r="AQ1352" s="2"/>
      <c r="AS1352" s="2"/>
      <c r="AT1352" s="2"/>
    </row>
    <row r="1353" spans="3:46" ht="12.75">
      <c r="C1353" s="1"/>
      <c r="D1353" s="2"/>
      <c r="E1353" s="1"/>
      <c r="F1353" s="2"/>
      <c r="J1353" s="2"/>
      <c r="L1353" s="2"/>
      <c r="M1353" s="2"/>
      <c r="AH1353" s="2"/>
      <c r="AQ1353" s="2"/>
      <c r="AS1353" s="2"/>
      <c r="AT1353" s="2"/>
    </row>
    <row r="1354" spans="3:46" ht="12.75">
      <c r="C1354" s="1"/>
      <c r="D1354" s="2"/>
      <c r="E1354" s="1"/>
      <c r="F1354" s="2"/>
      <c r="J1354" s="2"/>
      <c r="L1354" s="2"/>
      <c r="M1354" s="2"/>
      <c r="AH1354" s="2"/>
      <c r="AQ1354" s="2"/>
      <c r="AS1354" s="2"/>
      <c r="AT1354" s="2"/>
    </row>
    <row r="1355" spans="3:46" ht="12.75">
      <c r="C1355" s="1"/>
      <c r="D1355" s="2"/>
      <c r="E1355" s="1"/>
      <c r="F1355" s="2"/>
      <c r="J1355" s="2"/>
      <c r="L1355" s="2"/>
      <c r="M1355" s="2"/>
      <c r="AH1355" s="2"/>
      <c r="AQ1355" s="2"/>
      <c r="AS1355" s="2"/>
      <c r="AT1355" s="2"/>
    </row>
    <row r="1356" spans="3:46" ht="12.75">
      <c r="C1356" s="1"/>
      <c r="D1356" s="2"/>
      <c r="E1356" s="1"/>
      <c r="F1356" s="2"/>
      <c r="J1356" s="2"/>
      <c r="L1356" s="2"/>
      <c r="M1356" s="2"/>
      <c r="AH1356" s="2"/>
      <c r="AQ1356" s="2"/>
      <c r="AS1356" s="2"/>
      <c r="AT1356" s="2"/>
    </row>
    <row r="1357" spans="3:46" ht="12.75">
      <c r="C1357" s="1"/>
      <c r="D1357" s="2"/>
      <c r="E1357" s="1"/>
      <c r="F1357" s="2"/>
      <c r="J1357" s="2"/>
      <c r="L1357" s="2"/>
      <c r="M1357" s="2"/>
      <c r="AH1357" s="2"/>
      <c r="AQ1357" s="2"/>
      <c r="AS1357" s="2"/>
      <c r="AT1357" s="2"/>
    </row>
    <row r="1358" spans="3:46" ht="12.75">
      <c r="C1358" s="1"/>
      <c r="D1358" s="2"/>
      <c r="E1358" s="1"/>
      <c r="F1358" s="2"/>
      <c r="J1358" s="2"/>
      <c r="L1358" s="2"/>
      <c r="M1358" s="2"/>
      <c r="AH1358" s="2"/>
      <c r="AQ1358" s="2"/>
      <c r="AS1358" s="2"/>
      <c r="AT1358" s="2"/>
    </row>
    <row r="1359" spans="3:46" ht="12.75">
      <c r="C1359" s="1"/>
      <c r="D1359" s="2"/>
      <c r="E1359" s="1"/>
      <c r="F1359" s="2"/>
      <c r="J1359" s="2"/>
      <c r="L1359" s="2"/>
      <c r="M1359" s="2"/>
      <c r="AH1359" s="2"/>
      <c r="AQ1359" s="2"/>
      <c r="AS1359" s="2"/>
      <c r="AT1359" s="2"/>
    </row>
    <row r="1360" spans="3:46" ht="12.75">
      <c r="C1360" s="1"/>
      <c r="D1360" s="2"/>
      <c r="E1360" s="1"/>
      <c r="F1360" s="2"/>
      <c r="J1360" s="2"/>
      <c r="L1360" s="2"/>
      <c r="M1360" s="2"/>
      <c r="AH1360" s="2"/>
      <c r="AQ1360" s="2"/>
      <c r="AS1360" s="2"/>
      <c r="AT1360" s="2"/>
    </row>
    <row r="1361" spans="3:46" ht="12.75">
      <c r="C1361" s="1"/>
      <c r="D1361" s="2"/>
      <c r="E1361" s="1"/>
      <c r="F1361" s="2"/>
      <c r="J1361" s="2"/>
      <c r="L1361" s="2"/>
      <c r="M1361" s="2"/>
      <c r="AH1361" s="2"/>
      <c r="AQ1361" s="2"/>
      <c r="AS1361" s="2"/>
      <c r="AT1361" s="2"/>
    </row>
    <row r="1362" spans="3:46" ht="12.75">
      <c r="C1362" s="1"/>
      <c r="D1362" s="2"/>
      <c r="E1362" s="1"/>
      <c r="F1362" s="2"/>
      <c r="J1362" s="2"/>
      <c r="L1362" s="2"/>
      <c r="M1362" s="2"/>
      <c r="AH1362" s="2"/>
      <c r="AQ1362" s="2"/>
      <c r="AS1362" s="2"/>
      <c r="AT1362" s="2"/>
    </row>
    <row r="1363" spans="3:46" ht="12.75">
      <c r="C1363" s="1"/>
      <c r="D1363" s="2"/>
      <c r="E1363" s="1"/>
      <c r="F1363" s="2"/>
      <c r="J1363" s="2"/>
      <c r="L1363" s="2"/>
      <c r="M1363" s="2"/>
      <c r="AH1363" s="2"/>
      <c r="AS1363" s="2"/>
      <c r="AT1363" s="2"/>
    </row>
    <row r="1364" spans="3:46" ht="12.75">
      <c r="C1364" s="1"/>
      <c r="D1364" s="2"/>
      <c r="E1364" s="1"/>
      <c r="F1364" s="2"/>
      <c r="J1364" s="2"/>
      <c r="L1364" s="2"/>
      <c r="M1364" s="2"/>
      <c r="AH1364" s="2"/>
      <c r="AQ1364" s="2"/>
      <c r="AS1364" s="2"/>
      <c r="AT1364" s="2"/>
    </row>
    <row r="1365" spans="3:46" ht="12.75">
      <c r="C1365" s="1"/>
      <c r="D1365" s="2"/>
      <c r="E1365" s="1"/>
      <c r="F1365" s="2"/>
      <c r="J1365" s="2"/>
      <c r="L1365" s="2"/>
      <c r="M1365" s="2"/>
      <c r="AH1365" s="2"/>
      <c r="AQ1365" s="2"/>
      <c r="AS1365" s="2"/>
      <c r="AT1365" s="2"/>
    </row>
    <row r="1366" spans="3:46" ht="12.75">
      <c r="C1366" s="1"/>
      <c r="D1366" s="2"/>
      <c r="E1366" s="1"/>
      <c r="F1366" s="2"/>
      <c r="J1366" s="2"/>
      <c r="L1366" s="2"/>
      <c r="M1366" s="2"/>
      <c r="AH1366" s="2"/>
      <c r="AQ1366" s="2"/>
      <c r="AS1366" s="2"/>
      <c r="AT1366" s="2"/>
    </row>
    <row r="1367" spans="3:46" ht="12.75">
      <c r="C1367" s="1"/>
      <c r="D1367" s="2"/>
      <c r="E1367" s="1"/>
      <c r="F1367" s="2"/>
      <c r="J1367" s="2"/>
      <c r="L1367" s="2"/>
      <c r="M1367" s="2"/>
      <c r="AH1367" s="2"/>
      <c r="AQ1367" s="2"/>
      <c r="AS1367" s="2"/>
      <c r="AT1367" s="2"/>
    </row>
    <row r="1368" spans="3:46" ht="12.75">
      <c r="C1368" s="1"/>
      <c r="D1368" s="2"/>
      <c r="E1368" s="1"/>
      <c r="F1368" s="2"/>
      <c r="J1368" s="2"/>
      <c r="L1368" s="2"/>
      <c r="M1368" s="2"/>
      <c r="AH1368" s="2"/>
      <c r="AQ1368" s="2"/>
      <c r="AS1368" s="2"/>
      <c r="AT1368" s="2"/>
    </row>
    <row r="1369" spans="3:46" ht="12.75">
      <c r="C1369" s="1"/>
      <c r="D1369" s="2"/>
      <c r="E1369" s="1"/>
      <c r="F1369" s="2"/>
      <c r="J1369" s="2"/>
      <c r="L1369" s="2"/>
      <c r="M1369" s="2"/>
      <c r="AH1369" s="2"/>
      <c r="AQ1369" s="2"/>
      <c r="AS1369" s="2"/>
      <c r="AT1369" s="2"/>
    </row>
    <row r="1370" spans="3:46" ht="12.75">
      <c r="C1370" s="1"/>
      <c r="D1370" s="2"/>
      <c r="E1370" s="1"/>
      <c r="F1370" s="2"/>
      <c r="J1370" s="2"/>
      <c r="L1370" s="2"/>
      <c r="M1370" s="2"/>
      <c r="AH1370" s="2"/>
      <c r="AQ1370" s="2"/>
      <c r="AS1370" s="2"/>
      <c r="AT1370" s="2"/>
    </row>
    <row r="1371" spans="3:46" ht="12.75">
      <c r="C1371" s="1"/>
      <c r="D1371" s="2"/>
      <c r="E1371" s="1"/>
      <c r="F1371" s="2"/>
      <c r="J1371" s="2"/>
      <c r="L1371" s="2"/>
      <c r="M1371" s="2"/>
      <c r="AH1371" s="2"/>
      <c r="AQ1371" s="2"/>
      <c r="AS1371" s="2"/>
      <c r="AT1371" s="2"/>
    </row>
    <row r="1372" spans="3:46" ht="12.75">
      <c r="C1372" s="1"/>
      <c r="D1372" s="2"/>
      <c r="E1372" s="1"/>
      <c r="F1372" s="2"/>
      <c r="J1372" s="2"/>
      <c r="L1372" s="2"/>
      <c r="M1372" s="2"/>
      <c r="AH1372" s="2"/>
      <c r="AQ1372" s="2"/>
      <c r="AS1372" s="2"/>
      <c r="AT1372" s="2"/>
    </row>
    <row r="1373" spans="3:46" ht="12.75">
      <c r="C1373" s="1"/>
      <c r="D1373" s="2"/>
      <c r="E1373" s="1"/>
      <c r="F1373" s="2"/>
      <c r="J1373" s="2"/>
      <c r="L1373" s="2"/>
      <c r="M1373" s="2"/>
      <c r="AH1373" s="2"/>
      <c r="AS1373" s="2"/>
      <c r="AT1373" s="2"/>
    </row>
    <row r="1374" spans="3:46" ht="12.75">
      <c r="C1374" s="1"/>
      <c r="D1374" s="2"/>
      <c r="E1374" s="1"/>
      <c r="F1374" s="2"/>
      <c r="J1374" s="2"/>
      <c r="L1374" s="2"/>
      <c r="M1374" s="2"/>
      <c r="AH1374" s="2"/>
      <c r="AQ1374" s="2"/>
      <c r="AS1374" s="2"/>
      <c r="AT1374" s="2"/>
    </row>
    <row r="1375" spans="3:46" ht="12.75">
      <c r="C1375" s="1"/>
      <c r="D1375" s="2"/>
      <c r="E1375" s="1"/>
      <c r="F1375" s="2"/>
      <c r="J1375" s="2"/>
      <c r="L1375" s="2"/>
      <c r="M1375" s="2"/>
      <c r="AH1375" s="2"/>
      <c r="AQ1375" s="2"/>
      <c r="AS1375" s="2"/>
      <c r="AT1375" s="2"/>
    </row>
    <row r="1376" spans="3:46" ht="12.75">
      <c r="C1376" s="1"/>
      <c r="D1376" s="2"/>
      <c r="E1376" s="1"/>
      <c r="F1376" s="2"/>
      <c r="J1376" s="2"/>
      <c r="L1376" s="2"/>
      <c r="M1376" s="2"/>
      <c r="AH1376" s="2"/>
      <c r="AQ1376" s="2"/>
      <c r="AS1376" s="2"/>
      <c r="AT1376" s="2"/>
    </row>
    <row r="1377" spans="3:46" ht="12.75">
      <c r="C1377" s="1"/>
      <c r="D1377" s="2"/>
      <c r="E1377" s="1"/>
      <c r="F1377" s="2"/>
      <c r="J1377" s="2"/>
      <c r="L1377" s="2"/>
      <c r="M1377" s="2"/>
      <c r="AH1377" s="2"/>
      <c r="AQ1377" s="2"/>
      <c r="AS1377" s="2"/>
      <c r="AT1377" s="2"/>
    </row>
    <row r="1378" spans="3:46" ht="12.75">
      <c r="C1378" s="1"/>
      <c r="D1378" s="2"/>
      <c r="E1378" s="1"/>
      <c r="F1378" s="2"/>
      <c r="J1378" s="2"/>
      <c r="L1378" s="2"/>
      <c r="M1378" s="2"/>
      <c r="AH1378" s="2"/>
      <c r="AQ1378" s="2"/>
      <c r="AS1378" s="2"/>
      <c r="AT1378" s="2"/>
    </row>
    <row r="1379" spans="3:46" ht="12.75">
      <c r="C1379" s="1"/>
      <c r="D1379" s="2"/>
      <c r="E1379" s="1"/>
      <c r="F1379" s="2"/>
      <c r="J1379" s="2"/>
      <c r="L1379" s="2"/>
      <c r="M1379" s="2"/>
      <c r="AH1379" s="2"/>
      <c r="AQ1379" s="2"/>
      <c r="AS1379" s="2"/>
      <c r="AT1379" s="2"/>
    </row>
    <row r="1380" spans="3:46" ht="12.75">
      <c r="C1380" s="1"/>
      <c r="D1380" s="2"/>
      <c r="E1380" s="1"/>
      <c r="F1380" s="2"/>
      <c r="J1380" s="2"/>
      <c r="L1380" s="2"/>
      <c r="M1380" s="2"/>
      <c r="AH1380" s="2"/>
      <c r="AQ1380" s="2"/>
      <c r="AS1380" s="2"/>
      <c r="AT1380" s="2"/>
    </row>
    <row r="1381" spans="3:46" ht="12.75">
      <c r="C1381" s="1"/>
      <c r="D1381" s="2"/>
      <c r="E1381" s="1"/>
      <c r="F1381" s="2"/>
      <c r="J1381" s="2"/>
      <c r="L1381" s="2"/>
      <c r="M1381" s="2"/>
      <c r="AH1381" s="2"/>
      <c r="AQ1381" s="2"/>
      <c r="AS1381" s="2"/>
      <c r="AT1381" s="2"/>
    </row>
    <row r="1382" spans="3:46" ht="12.75">
      <c r="C1382" s="1"/>
      <c r="D1382" s="2"/>
      <c r="E1382" s="1"/>
      <c r="F1382" s="2"/>
      <c r="J1382" s="2"/>
      <c r="L1382" s="2"/>
      <c r="M1382" s="2"/>
      <c r="AH1382" s="2"/>
      <c r="AQ1382" s="2"/>
      <c r="AS1382" s="2"/>
      <c r="AT1382" s="2"/>
    </row>
    <row r="1383" spans="3:46" ht="12.75">
      <c r="C1383" s="1"/>
      <c r="D1383" s="2"/>
      <c r="E1383" s="1"/>
      <c r="F1383" s="2"/>
      <c r="J1383" s="2"/>
      <c r="L1383" s="2"/>
      <c r="M1383" s="2"/>
      <c r="AH1383" s="2"/>
      <c r="AQ1383" s="2"/>
      <c r="AS1383" s="2"/>
      <c r="AT1383" s="2"/>
    </row>
    <row r="1384" spans="3:46" ht="12.75">
      <c r="C1384" s="1"/>
      <c r="D1384" s="2"/>
      <c r="E1384" s="1"/>
      <c r="F1384" s="2"/>
      <c r="J1384" s="2"/>
      <c r="L1384" s="2"/>
      <c r="M1384" s="2"/>
      <c r="AH1384" s="2"/>
      <c r="AQ1384" s="2"/>
      <c r="AS1384" s="2"/>
      <c r="AT1384" s="2"/>
    </row>
    <row r="1385" spans="3:46" ht="12.75">
      <c r="C1385" s="1"/>
      <c r="D1385" s="2"/>
      <c r="E1385" s="1"/>
      <c r="F1385" s="2"/>
      <c r="J1385" s="2"/>
      <c r="L1385" s="2"/>
      <c r="M1385" s="2"/>
      <c r="AH1385" s="2"/>
      <c r="AS1385" s="2"/>
      <c r="AT1385" s="2"/>
    </row>
    <row r="1386" spans="3:46" ht="12.75">
      <c r="C1386" s="1"/>
      <c r="D1386" s="2"/>
      <c r="E1386" s="1"/>
      <c r="F1386" s="2"/>
      <c r="J1386" s="2"/>
      <c r="L1386" s="2"/>
      <c r="M1386" s="2"/>
      <c r="AH1386" s="2"/>
      <c r="AQ1386" s="2"/>
      <c r="AS1386" s="2"/>
      <c r="AT1386" s="2"/>
    </row>
    <row r="1387" spans="3:46" ht="12.75">
      <c r="C1387" s="1"/>
      <c r="D1387" s="2"/>
      <c r="E1387" s="1"/>
      <c r="F1387" s="2"/>
      <c r="J1387" s="2"/>
      <c r="L1387" s="2"/>
      <c r="M1387" s="2"/>
      <c r="AH1387" s="2"/>
      <c r="AQ1387" s="2"/>
      <c r="AS1387" s="2"/>
      <c r="AT1387" s="2"/>
    </row>
    <row r="1388" spans="3:46" ht="12.75">
      <c r="C1388" s="1"/>
      <c r="D1388" s="2"/>
      <c r="E1388" s="1"/>
      <c r="F1388" s="2"/>
      <c r="J1388" s="2"/>
      <c r="L1388" s="2"/>
      <c r="M1388" s="2"/>
      <c r="AH1388" s="2"/>
      <c r="AQ1388" s="2"/>
      <c r="AS1388" s="2"/>
      <c r="AT1388" s="2"/>
    </row>
    <row r="1389" spans="3:46" ht="12.75">
      <c r="C1389" s="1"/>
      <c r="D1389" s="2"/>
      <c r="E1389" s="1"/>
      <c r="F1389" s="2"/>
      <c r="J1389" s="2"/>
      <c r="L1389" s="2"/>
      <c r="M1389" s="2"/>
      <c r="AH1389" s="2"/>
      <c r="AQ1389" s="2"/>
      <c r="AS1389" s="2"/>
      <c r="AT1389" s="2"/>
    </row>
    <row r="1390" spans="3:46" ht="12.75">
      <c r="C1390" s="1"/>
      <c r="D1390" s="2"/>
      <c r="E1390" s="1"/>
      <c r="F1390" s="2"/>
      <c r="J1390" s="2"/>
      <c r="L1390" s="2"/>
      <c r="M1390" s="2"/>
      <c r="AH1390" s="2"/>
      <c r="AQ1390" s="2"/>
      <c r="AS1390" s="2"/>
      <c r="AT1390" s="2"/>
    </row>
    <row r="1391" spans="3:46" ht="12.75">
      <c r="C1391" s="1"/>
      <c r="D1391" s="2"/>
      <c r="E1391" s="1"/>
      <c r="F1391" s="2"/>
      <c r="J1391" s="2"/>
      <c r="L1391" s="2"/>
      <c r="M1391" s="2"/>
      <c r="AH1391" s="2"/>
      <c r="AQ1391" s="2"/>
      <c r="AS1391" s="2"/>
      <c r="AT1391" s="2"/>
    </row>
    <row r="1392" spans="3:46" ht="12.75">
      <c r="C1392" s="1"/>
      <c r="D1392" s="2"/>
      <c r="E1392" s="1"/>
      <c r="F1392" s="2"/>
      <c r="J1392" s="2"/>
      <c r="L1392" s="2"/>
      <c r="M1392" s="2"/>
      <c r="AH1392" s="2"/>
      <c r="AQ1392" s="2"/>
      <c r="AS1392" s="2"/>
      <c r="AT1392" s="2"/>
    </row>
    <row r="1393" spans="3:46" ht="12.75">
      <c r="C1393" s="1"/>
      <c r="D1393" s="2"/>
      <c r="E1393" s="1"/>
      <c r="F1393" s="2"/>
      <c r="J1393" s="2"/>
      <c r="L1393" s="2"/>
      <c r="M1393" s="2"/>
      <c r="AH1393" s="2"/>
      <c r="AS1393" s="2"/>
      <c r="AT1393" s="2"/>
    </row>
    <row r="1394" spans="3:46" ht="12.75">
      <c r="C1394" s="1"/>
      <c r="D1394" s="2"/>
      <c r="E1394" s="1"/>
      <c r="F1394" s="2"/>
      <c r="J1394" s="2"/>
      <c r="L1394" s="2"/>
      <c r="M1394" s="2"/>
      <c r="AH1394" s="2"/>
      <c r="AQ1394" s="2"/>
      <c r="AS1394" s="2"/>
      <c r="AT1394" s="2"/>
    </row>
    <row r="1395" spans="3:46" ht="12.75">
      <c r="C1395" s="1"/>
      <c r="D1395" s="2"/>
      <c r="E1395" s="1"/>
      <c r="F1395" s="2"/>
      <c r="J1395" s="2"/>
      <c r="L1395" s="2"/>
      <c r="M1395" s="2"/>
      <c r="AH1395" s="2"/>
      <c r="AQ1395" s="2"/>
      <c r="AS1395" s="2"/>
      <c r="AT1395" s="2"/>
    </row>
    <row r="1396" spans="3:46" ht="12.75">
      <c r="C1396" s="1"/>
      <c r="D1396" s="2"/>
      <c r="E1396" s="1"/>
      <c r="F1396" s="2"/>
      <c r="J1396" s="2"/>
      <c r="L1396" s="2"/>
      <c r="M1396" s="2"/>
      <c r="AH1396" s="2"/>
      <c r="AQ1396" s="2"/>
      <c r="AS1396" s="2"/>
      <c r="AT1396" s="2"/>
    </row>
    <row r="1397" spans="3:46" ht="12.75">
      <c r="C1397" s="1"/>
      <c r="D1397" s="2"/>
      <c r="E1397" s="1"/>
      <c r="F1397" s="2"/>
      <c r="J1397" s="2"/>
      <c r="L1397" s="2"/>
      <c r="M1397" s="2"/>
      <c r="AH1397" s="2"/>
      <c r="AQ1397" s="2"/>
      <c r="AS1397" s="2"/>
      <c r="AT1397" s="2"/>
    </row>
    <row r="1398" spans="3:46" ht="12.75">
      <c r="C1398" s="1"/>
      <c r="D1398" s="2"/>
      <c r="E1398" s="1"/>
      <c r="F1398" s="2"/>
      <c r="J1398" s="2"/>
      <c r="L1398" s="2"/>
      <c r="M1398" s="2"/>
      <c r="AH1398" s="2"/>
      <c r="AQ1398" s="2"/>
      <c r="AS1398" s="2"/>
      <c r="AT1398" s="2"/>
    </row>
    <row r="1399" spans="3:46" ht="12.75">
      <c r="C1399" s="1"/>
      <c r="D1399" s="2"/>
      <c r="E1399" s="1"/>
      <c r="F1399" s="2"/>
      <c r="J1399" s="2"/>
      <c r="L1399" s="2"/>
      <c r="M1399" s="2"/>
      <c r="AH1399" s="2"/>
      <c r="AQ1399" s="2"/>
      <c r="AS1399" s="2"/>
      <c r="AT1399" s="2"/>
    </row>
    <row r="1400" spans="3:46" ht="12.75">
      <c r="C1400" s="1"/>
      <c r="D1400" s="2"/>
      <c r="E1400" s="1"/>
      <c r="F1400" s="2"/>
      <c r="J1400" s="2"/>
      <c r="L1400" s="2"/>
      <c r="M1400" s="2"/>
      <c r="AH1400" s="2"/>
      <c r="AQ1400" s="2"/>
      <c r="AS1400" s="2"/>
      <c r="AT1400" s="2"/>
    </row>
    <row r="1401" spans="3:46" ht="12.75">
      <c r="C1401" s="1"/>
      <c r="D1401" s="2"/>
      <c r="E1401" s="1"/>
      <c r="F1401" s="2"/>
      <c r="J1401" s="2"/>
      <c r="L1401" s="2"/>
      <c r="M1401" s="2"/>
      <c r="AH1401" s="2"/>
      <c r="AQ1401" s="2"/>
      <c r="AS1401" s="2"/>
      <c r="AT1401" s="2"/>
    </row>
    <row r="1402" spans="3:46" ht="12.75">
      <c r="C1402" s="1"/>
      <c r="D1402" s="2"/>
      <c r="E1402" s="1"/>
      <c r="F1402" s="2"/>
      <c r="J1402" s="2"/>
      <c r="L1402" s="2"/>
      <c r="M1402" s="2"/>
      <c r="AH1402" s="2"/>
      <c r="AQ1402" s="2"/>
      <c r="AS1402" s="2"/>
      <c r="AT1402" s="2"/>
    </row>
    <row r="1403" spans="3:46" ht="12.75">
      <c r="C1403" s="1"/>
      <c r="D1403" s="2"/>
      <c r="E1403" s="1"/>
      <c r="F1403" s="2"/>
      <c r="J1403" s="2"/>
      <c r="L1403" s="2"/>
      <c r="M1403" s="2"/>
      <c r="AH1403" s="2"/>
      <c r="AQ1403" s="2"/>
      <c r="AS1403" s="2"/>
      <c r="AT1403" s="2"/>
    </row>
    <row r="1404" spans="3:46" ht="12.75">
      <c r="C1404" s="1"/>
      <c r="D1404" s="2"/>
      <c r="E1404" s="1"/>
      <c r="F1404" s="2"/>
      <c r="J1404" s="2"/>
      <c r="L1404" s="2"/>
      <c r="M1404" s="2"/>
      <c r="AH1404" s="2"/>
      <c r="AQ1404" s="2"/>
      <c r="AS1404" s="2"/>
      <c r="AT1404" s="2"/>
    </row>
    <row r="1405" spans="3:46" ht="12.75">
      <c r="C1405" s="1"/>
      <c r="D1405" s="2"/>
      <c r="E1405" s="1"/>
      <c r="F1405" s="2"/>
      <c r="J1405" s="2"/>
      <c r="L1405" s="2"/>
      <c r="M1405" s="2"/>
      <c r="AH1405" s="2"/>
      <c r="AQ1405" s="2"/>
      <c r="AS1405" s="2"/>
      <c r="AT1405" s="2"/>
    </row>
    <row r="1406" spans="3:46" ht="12.75">
      <c r="C1406" s="1"/>
      <c r="D1406" s="2"/>
      <c r="E1406" s="1"/>
      <c r="F1406" s="2"/>
      <c r="J1406" s="2"/>
      <c r="L1406" s="2"/>
      <c r="M1406" s="2"/>
      <c r="AH1406" s="2"/>
      <c r="AQ1406" s="2"/>
      <c r="AS1406" s="2"/>
      <c r="AT1406" s="2"/>
    </row>
    <row r="1407" spans="3:46" ht="12.75">
      <c r="C1407" s="1"/>
      <c r="D1407" s="2"/>
      <c r="E1407" s="1"/>
      <c r="F1407" s="2"/>
      <c r="J1407" s="2"/>
      <c r="L1407" s="2"/>
      <c r="M1407" s="2"/>
      <c r="AH1407" s="2"/>
      <c r="AQ1407" s="2"/>
      <c r="AS1407" s="2"/>
      <c r="AT1407" s="2"/>
    </row>
    <row r="1408" spans="3:46" ht="12.75">
      <c r="C1408" s="1"/>
      <c r="D1408" s="2"/>
      <c r="E1408" s="1"/>
      <c r="F1408" s="2"/>
      <c r="J1408" s="2"/>
      <c r="L1408" s="2"/>
      <c r="M1408" s="2"/>
      <c r="AH1408" s="2"/>
      <c r="AQ1408" s="2"/>
      <c r="AS1408" s="2"/>
      <c r="AT1408" s="2"/>
    </row>
    <row r="1409" spans="3:46" ht="12.75">
      <c r="C1409" s="1"/>
      <c r="D1409" s="2"/>
      <c r="E1409" s="1"/>
      <c r="F1409" s="2"/>
      <c r="J1409" s="2"/>
      <c r="L1409" s="2"/>
      <c r="M1409" s="2"/>
      <c r="AH1409" s="2"/>
      <c r="AQ1409" s="2"/>
      <c r="AS1409" s="2"/>
      <c r="AT1409" s="2"/>
    </row>
    <row r="1410" spans="3:46" ht="12.75">
      <c r="C1410" s="1"/>
      <c r="D1410" s="2"/>
      <c r="E1410" s="1"/>
      <c r="F1410" s="2"/>
      <c r="J1410" s="2"/>
      <c r="L1410" s="2"/>
      <c r="M1410" s="2"/>
      <c r="AH1410" s="2"/>
      <c r="AQ1410" s="2"/>
      <c r="AS1410" s="2"/>
      <c r="AT1410" s="2"/>
    </row>
    <row r="1411" spans="3:46" ht="12.75">
      <c r="C1411" s="1"/>
      <c r="D1411" s="2"/>
      <c r="E1411" s="1"/>
      <c r="F1411" s="2"/>
      <c r="J1411" s="2"/>
      <c r="L1411" s="2"/>
      <c r="M1411" s="2"/>
      <c r="AH1411" s="2"/>
      <c r="AQ1411" s="2"/>
      <c r="AS1411" s="2"/>
      <c r="AT1411" s="2"/>
    </row>
    <row r="1412" spans="3:46" ht="12.75">
      <c r="C1412" s="1"/>
      <c r="D1412" s="2"/>
      <c r="E1412" s="1"/>
      <c r="F1412" s="2"/>
      <c r="J1412" s="2"/>
      <c r="L1412" s="2"/>
      <c r="M1412" s="2"/>
      <c r="AH1412" s="2"/>
      <c r="AQ1412" s="2"/>
      <c r="AS1412" s="2"/>
      <c r="AT1412" s="2"/>
    </row>
    <row r="1413" spans="3:46" ht="12.75">
      <c r="C1413" s="1"/>
      <c r="D1413" s="2"/>
      <c r="E1413" s="1"/>
      <c r="F1413" s="2"/>
      <c r="J1413" s="2"/>
      <c r="L1413" s="2"/>
      <c r="M1413" s="2"/>
      <c r="AH1413" s="2"/>
      <c r="AQ1413" s="2"/>
      <c r="AS1413" s="2"/>
      <c r="AT1413" s="2"/>
    </row>
    <row r="1414" spans="3:46" ht="12.75">
      <c r="C1414" s="1"/>
      <c r="D1414" s="2"/>
      <c r="E1414" s="1"/>
      <c r="F1414" s="2"/>
      <c r="J1414" s="2"/>
      <c r="L1414" s="2"/>
      <c r="M1414" s="2"/>
      <c r="AH1414" s="2"/>
      <c r="AQ1414" s="2"/>
      <c r="AS1414" s="2"/>
      <c r="AT1414" s="2"/>
    </row>
    <row r="1415" spans="3:46" ht="12.75">
      <c r="C1415" s="1"/>
      <c r="D1415" s="2"/>
      <c r="E1415" s="1"/>
      <c r="F1415" s="2"/>
      <c r="J1415" s="2"/>
      <c r="L1415" s="2"/>
      <c r="M1415" s="2"/>
      <c r="AH1415" s="2"/>
      <c r="AQ1415" s="2"/>
      <c r="AS1415" s="2"/>
      <c r="AT1415" s="2"/>
    </row>
    <row r="1416" spans="3:46" ht="12.75">
      <c r="C1416" s="1"/>
      <c r="D1416" s="2"/>
      <c r="E1416" s="1"/>
      <c r="F1416" s="2"/>
      <c r="J1416" s="2"/>
      <c r="L1416" s="2"/>
      <c r="M1416" s="2"/>
      <c r="AH1416" s="2"/>
      <c r="AQ1416" s="2"/>
      <c r="AS1416" s="2"/>
      <c r="AT1416" s="2"/>
    </row>
    <row r="1417" spans="3:46" ht="12.75">
      <c r="C1417" s="1"/>
      <c r="D1417" s="2"/>
      <c r="E1417" s="1"/>
      <c r="F1417" s="2"/>
      <c r="J1417" s="2"/>
      <c r="L1417" s="2"/>
      <c r="M1417" s="2"/>
      <c r="AH1417" s="2"/>
      <c r="AQ1417" s="2"/>
      <c r="AS1417" s="2"/>
      <c r="AT1417" s="2"/>
    </row>
    <row r="1418" spans="3:46" ht="12.75">
      <c r="C1418" s="1"/>
      <c r="D1418" s="2"/>
      <c r="E1418" s="1"/>
      <c r="F1418" s="2"/>
      <c r="J1418" s="2"/>
      <c r="L1418" s="2"/>
      <c r="M1418" s="2"/>
      <c r="AH1418" s="2"/>
      <c r="AQ1418" s="2"/>
      <c r="AS1418" s="2"/>
      <c r="AT1418" s="2"/>
    </row>
    <row r="1419" spans="3:46" ht="12.75">
      <c r="C1419" s="1"/>
      <c r="D1419" s="2"/>
      <c r="E1419" s="1"/>
      <c r="F1419" s="2"/>
      <c r="J1419" s="2"/>
      <c r="L1419" s="2"/>
      <c r="M1419" s="2"/>
      <c r="AH1419" s="2"/>
      <c r="AQ1419" s="2"/>
      <c r="AS1419" s="2"/>
      <c r="AT1419" s="2"/>
    </row>
    <row r="1420" spans="3:46" ht="12.75">
      <c r="C1420" s="1"/>
      <c r="D1420" s="2"/>
      <c r="E1420" s="1"/>
      <c r="F1420" s="2"/>
      <c r="J1420" s="2"/>
      <c r="L1420" s="2"/>
      <c r="M1420" s="2"/>
      <c r="AH1420" s="2"/>
      <c r="AQ1420" s="2"/>
      <c r="AS1420" s="2"/>
      <c r="AT1420" s="2"/>
    </row>
    <row r="1421" spans="3:46" ht="12.75">
      <c r="C1421" s="1"/>
      <c r="D1421" s="2"/>
      <c r="E1421" s="1"/>
      <c r="F1421" s="2"/>
      <c r="J1421" s="2"/>
      <c r="L1421" s="2"/>
      <c r="M1421" s="2"/>
      <c r="AH1421" s="2"/>
      <c r="AQ1421" s="2"/>
      <c r="AS1421" s="2"/>
      <c r="AT1421" s="2"/>
    </row>
    <row r="1422" spans="3:46" ht="12.75">
      <c r="C1422" s="1"/>
      <c r="D1422" s="2"/>
      <c r="E1422" s="1"/>
      <c r="F1422" s="2"/>
      <c r="J1422" s="2"/>
      <c r="L1422" s="2"/>
      <c r="M1422" s="2"/>
      <c r="AH1422" s="2"/>
      <c r="AQ1422" s="2"/>
      <c r="AS1422" s="2"/>
      <c r="AT1422" s="2"/>
    </row>
    <row r="1423" spans="3:46" ht="12.75">
      <c r="C1423" s="1"/>
      <c r="D1423" s="2"/>
      <c r="E1423" s="1"/>
      <c r="F1423" s="2"/>
      <c r="J1423" s="2"/>
      <c r="L1423" s="2"/>
      <c r="M1423" s="2"/>
      <c r="AH1423" s="2"/>
      <c r="AQ1423" s="2"/>
      <c r="AS1423" s="2"/>
      <c r="AT1423" s="2"/>
    </row>
    <row r="1424" spans="3:46" ht="12.75">
      <c r="C1424" s="1"/>
      <c r="D1424" s="2"/>
      <c r="E1424" s="1"/>
      <c r="F1424" s="2"/>
      <c r="J1424" s="2"/>
      <c r="L1424" s="2"/>
      <c r="M1424" s="2"/>
      <c r="AH1424" s="2"/>
      <c r="AQ1424" s="2"/>
      <c r="AS1424" s="2"/>
      <c r="AT1424" s="2"/>
    </row>
    <row r="1425" spans="3:46" ht="12.75">
      <c r="C1425" s="1"/>
      <c r="D1425" s="2"/>
      <c r="E1425" s="1"/>
      <c r="F1425" s="2"/>
      <c r="J1425" s="2"/>
      <c r="L1425" s="2"/>
      <c r="M1425" s="2"/>
      <c r="AH1425" s="2"/>
      <c r="AQ1425" s="2"/>
      <c r="AS1425" s="2"/>
      <c r="AT1425" s="2"/>
    </row>
    <row r="1426" spans="3:46" ht="12.75">
      <c r="C1426" s="1"/>
      <c r="D1426" s="2"/>
      <c r="E1426" s="1"/>
      <c r="F1426" s="2"/>
      <c r="J1426" s="2"/>
      <c r="L1426" s="2"/>
      <c r="M1426" s="2"/>
      <c r="AH1426" s="2"/>
      <c r="AQ1426" s="2"/>
      <c r="AS1426" s="2"/>
      <c r="AT1426" s="2"/>
    </row>
    <row r="1427" spans="3:46" ht="12.75">
      <c r="C1427" s="1"/>
      <c r="D1427" s="2"/>
      <c r="E1427" s="1"/>
      <c r="F1427" s="2"/>
      <c r="J1427" s="2"/>
      <c r="L1427" s="2"/>
      <c r="M1427" s="2"/>
      <c r="AH1427" s="2"/>
      <c r="AQ1427" s="2"/>
      <c r="AS1427" s="2"/>
      <c r="AT1427" s="2"/>
    </row>
    <row r="1428" spans="3:46" ht="12.75">
      <c r="C1428" s="1"/>
      <c r="D1428" s="2"/>
      <c r="E1428" s="1"/>
      <c r="F1428" s="2"/>
      <c r="J1428" s="2"/>
      <c r="L1428" s="2"/>
      <c r="M1428" s="2"/>
      <c r="AH1428" s="2"/>
      <c r="AS1428" s="2"/>
      <c r="AT1428" s="2"/>
    </row>
    <row r="1429" spans="3:46" ht="12.75">
      <c r="C1429" s="1"/>
      <c r="D1429" s="2"/>
      <c r="E1429" s="1"/>
      <c r="F1429" s="2"/>
      <c r="J1429" s="2"/>
      <c r="L1429" s="2"/>
      <c r="M1429" s="2"/>
      <c r="AH1429" s="2"/>
      <c r="AQ1429" s="2"/>
      <c r="AS1429" s="2"/>
      <c r="AT1429" s="2"/>
    </row>
    <row r="1430" spans="3:46" ht="12.75">
      <c r="C1430" s="1"/>
      <c r="D1430" s="2"/>
      <c r="E1430" s="1"/>
      <c r="F1430" s="2"/>
      <c r="J1430" s="2"/>
      <c r="L1430" s="2"/>
      <c r="M1430" s="2"/>
      <c r="AH1430" s="2"/>
      <c r="AQ1430" s="2"/>
      <c r="AS1430" s="2"/>
      <c r="AT1430" s="2"/>
    </row>
    <row r="1431" spans="3:46" ht="12.75">
      <c r="C1431" s="1"/>
      <c r="D1431" s="2"/>
      <c r="E1431" s="1"/>
      <c r="F1431" s="2"/>
      <c r="J1431" s="2"/>
      <c r="L1431" s="2"/>
      <c r="M1431" s="2"/>
      <c r="AH1431" s="2"/>
      <c r="AQ1431" s="2"/>
      <c r="AS1431" s="2"/>
      <c r="AT1431" s="2"/>
    </row>
    <row r="1432" spans="3:46" ht="12.75">
      <c r="C1432" s="1"/>
      <c r="D1432" s="2"/>
      <c r="E1432" s="1"/>
      <c r="F1432" s="2"/>
      <c r="J1432" s="2"/>
      <c r="L1432" s="2"/>
      <c r="M1432" s="2"/>
      <c r="AH1432" s="2"/>
      <c r="AQ1432" s="2"/>
      <c r="AS1432" s="2"/>
      <c r="AT1432" s="2"/>
    </row>
    <row r="1433" spans="3:46" ht="12.75">
      <c r="C1433" s="1"/>
      <c r="D1433" s="2"/>
      <c r="E1433" s="1"/>
      <c r="F1433" s="2"/>
      <c r="J1433" s="2"/>
      <c r="L1433" s="2"/>
      <c r="M1433" s="2"/>
      <c r="AH1433" s="2"/>
      <c r="AQ1433" s="2"/>
      <c r="AS1433" s="2"/>
      <c r="AT1433" s="2"/>
    </row>
    <row r="1434" spans="3:46" ht="12.75">
      <c r="C1434" s="1"/>
      <c r="D1434" s="2"/>
      <c r="E1434" s="1"/>
      <c r="F1434" s="2"/>
      <c r="J1434" s="2"/>
      <c r="L1434" s="2"/>
      <c r="M1434" s="2"/>
      <c r="AH1434" s="2"/>
      <c r="AS1434" s="2"/>
      <c r="AT1434" s="2"/>
    </row>
    <row r="1435" spans="3:46" ht="12.75">
      <c r="C1435" s="1"/>
      <c r="D1435" s="2"/>
      <c r="E1435" s="1"/>
      <c r="F1435" s="2"/>
      <c r="J1435" s="2"/>
      <c r="L1435" s="2"/>
      <c r="M1435" s="2"/>
      <c r="AH1435" s="2"/>
      <c r="AQ1435" s="2"/>
      <c r="AS1435" s="2"/>
      <c r="AT1435" s="2"/>
    </row>
    <row r="1436" spans="3:46" ht="12.75">
      <c r="C1436" s="1"/>
      <c r="D1436" s="2"/>
      <c r="E1436" s="1"/>
      <c r="F1436" s="2"/>
      <c r="J1436" s="2"/>
      <c r="L1436" s="2"/>
      <c r="M1436" s="2"/>
      <c r="AH1436" s="2"/>
      <c r="AQ1436" s="2"/>
      <c r="AS1436" s="2"/>
      <c r="AT1436" s="2"/>
    </row>
    <row r="1437" spans="3:46" ht="12.75">
      <c r="C1437" s="1"/>
      <c r="D1437" s="2"/>
      <c r="E1437" s="1"/>
      <c r="F1437" s="2"/>
      <c r="J1437" s="2"/>
      <c r="L1437" s="2"/>
      <c r="M1437" s="2"/>
      <c r="AH1437" s="2"/>
      <c r="AQ1437" s="2"/>
      <c r="AS1437" s="2"/>
      <c r="AT1437" s="2"/>
    </row>
    <row r="1438" spans="3:46" ht="12.75">
      <c r="C1438" s="1"/>
      <c r="D1438" s="2"/>
      <c r="E1438" s="1"/>
      <c r="F1438" s="2"/>
      <c r="J1438" s="2"/>
      <c r="L1438" s="2"/>
      <c r="M1438" s="2"/>
      <c r="AH1438" s="2"/>
      <c r="AQ1438" s="2"/>
      <c r="AS1438" s="2"/>
      <c r="AT1438" s="2"/>
    </row>
    <row r="1439" spans="3:46" ht="12.75">
      <c r="C1439" s="1"/>
      <c r="D1439" s="2"/>
      <c r="E1439" s="1"/>
      <c r="F1439" s="2"/>
      <c r="J1439" s="2"/>
      <c r="L1439" s="2"/>
      <c r="M1439" s="2"/>
      <c r="AH1439" s="2"/>
      <c r="AQ1439" s="2"/>
      <c r="AS1439" s="2"/>
      <c r="AT1439" s="2"/>
    </row>
    <row r="1440" spans="3:46" ht="12.75">
      <c r="C1440" s="1"/>
      <c r="D1440" s="2"/>
      <c r="E1440" s="1"/>
      <c r="F1440" s="2"/>
      <c r="J1440" s="2"/>
      <c r="L1440" s="2"/>
      <c r="M1440" s="2"/>
      <c r="AH1440" s="2"/>
      <c r="AQ1440" s="2"/>
      <c r="AS1440" s="2"/>
      <c r="AT1440" s="2"/>
    </row>
    <row r="1441" spans="3:46" ht="12.75">
      <c r="C1441" s="1"/>
      <c r="D1441" s="2"/>
      <c r="E1441" s="1"/>
      <c r="F1441" s="2"/>
      <c r="J1441" s="2"/>
      <c r="L1441" s="2"/>
      <c r="M1441" s="2"/>
      <c r="AH1441" s="2"/>
      <c r="AQ1441" s="2"/>
      <c r="AS1441" s="2"/>
      <c r="AT1441" s="2"/>
    </row>
    <row r="1442" spans="3:46" ht="12.75">
      <c r="C1442" s="1"/>
      <c r="D1442" s="2"/>
      <c r="E1442" s="1"/>
      <c r="F1442" s="2"/>
      <c r="J1442" s="2"/>
      <c r="L1442" s="2"/>
      <c r="M1442" s="2"/>
      <c r="AH1442" s="2"/>
      <c r="AQ1442" s="2"/>
      <c r="AS1442" s="2"/>
      <c r="AT1442" s="2"/>
    </row>
    <row r="1443" spans="3:46" ht="12.75">
      <c r="C1443" s="1"/>
      <c r="D1443" s="2"/>
      <c r="E1443" s="1"/>
      <c r="F1443" s="2"/>
      <c r="J1443" s="2"/>
      <c r="L1443" s="2"/>
      <c r="M1443" s="2"/>
      <c r="AH1443" s="2"/>
      <c r="AQ1443" s="2"/>
      <c r="AS1443" s="2"/>
      <c r="AT1443" s="2"/>
    </row>
    <row r="1444" spans="3:46" ht="12.75">
      <c r="C1444" s="1"/>
      <c r="D1444" s="2"/>
      <c r="E1444" s="1"/>
      <c r="F1444" s="2"/>
      <c r="J1444" s="2"/>
      <c r="L1444" s="2"/>
      <c r="M1444" s="2"/>
      <c r="AH1444" s="2"/>
      <c r="AQ1444" s="2"/>
      <c r="AS1444" s="2"/>
      <c r="AT1444" s="2"/>
    </row>
    <row r="1445" spans="3:46" ht="12.75">
      <c r="C1445" s="1"/>
      <c r="D1445" s="2"/>
      <c r="E1445" s="1"/>
      <c r="F1445" s="2"/>
      <c r="J1445" s="2"/>
      <c r="L1445" s="2"/>
      <c r="M1445" s="2"/>
      <c r="AH1445" s="2"/>
      <c r="AQ1445" s="2"/>
      <c r="AS1445" s="2"/>
      <c r="AT1445" s="2"/>
    </row>
    <row r="1446" spans="3:46" ht="12.75">
      <c r="C1446" s="1"/>
      <c r="D1446" s="2"/>
      <c r="E1446" s="1"/>
      <c r="F1446" s="2"/>
      <c r="J1446" s="2"/>
      <c r="L1446" s="2"/>
      <c r="M1446" s="2"/>
      <c r="AH1446" s="2"/>
      <c r="AQ1446" s="2"/>
      <c r="AS1446" s="2"/>
      <c r="AT1446" s="2"/>
    </row>
    <row r="1447" spans="3:46" ht="12.75">
      <c r="C1447" s="1"/>
      <c r="D1447" s="2"/>
      <c r="E1447" s="1"/>
      <c r="F1447" s="2"/>
      <c r="J1447" s="2"/>
      <c r="L1447" s="2"/>
      <c r="M1447" s="2"/>
      <c r="AH1447" s="2"/>
      <c r="AQ1447" s="2"/>
      <c r="AS1447" s="2"/>
      <c r="AT1447" s="2"/>
    </row>
    <row r="1448" spans="3:46" ht="12.75">
      <c r="C1448" s="1"/>
      <c r="D1448" s="2"/>
      <c r="E1448" s="1"/>
      <c r="F1448" s="2"/>
      <c r="J1448" s="2"/>
      <c r="L1448" s="2"/>
      <c r="M1448" s="2"/>
      <c r="AH1448" s="2"/>
      <c r="AQ1448" s="2"/>
      <c r="AS1448" s="2"/>
      <c r="AT1448" s="2"/>
    </row>
    <row r="1449" spans="3:46" ht="12.75">
      <c r="C1449" s="1"/>
      <c r="D1449" s="2"/>
      <c r="E1449" s="1"/>
      <c r="F1449" s="2"/>
      <c r="J1449" s="2"/>
      <c r="L1449" s="2"/>
      <c r="M1449" s="2"/>
      <c r="AH1449" s="2"/>
      <c r="AQ1449" s="2"/>
      <c r="AS1449" s="2"/>
      <c r="AT1449" s="2"/>
    </row>
    <row r="1450" spans="3:46" ht="12.75">
      <c r="C1450" s="1"/>
      <c r="D1450" s="2"/>
      <c r="E1450" s="1"/>
      <c r="F1450" s="2"/>
      <c r="J1450" s="2"/>
      <c r="L1450" s="2"/>
      <c r="M1450" s="2"/>
      <c r="AH1450" s="2"/>
      <c r="AQ1450" s="2"/>
      <c r="AS1450" s="2"/>
      <c r="AT1450" s="2"/>
    </row>
    <row r="1451" spans="3:46" ht="12.75">
      <c r="C1451" s="1"/>
      <c r="D1451" s="2"/>
      <c r="E1451" s="1"/>
      <c r="F1451" s="2"/>
      <c r="J1451" s="2"/>
      <c r="L1451" s="2"/>
      <c r="M1451" s="2"/>
      <c r="AH1451" s="2"/>
      <c r="AQ1451" s="2"/>
      <c r="AS1451" s="2"/>
      <c r="AT1451" s="2"/>
    </row>
    <row r="1452" spans="3:46" ht="12.75">
      <c r="C1452" s="1"/>
      <c r="D1452" s="2"/>
      <c r="E1452" s="1"/>
      <c r="F1452" s="2"/>
      <c r="J1452" s="2"/>
      <c r="L1452" s="2"/>
      <c r="M1452" s="2"/>
      <c r="AH1452" s="2"/>
      <c r="AQ1452" s="2"/>
      <c r="AS1452" s="2"/>
      <c r="AT1452" s="2"/>
    </row>
    <row r="1453" spans="3:46" ht="12.75">
      <c r="C1453" s="1"/>
      <c r="D1453" s="2"/>
      <c r="E1453" s="1"/>
      <c r="F1453" s="2"/>
      <c r="J1453" s="2"/>
      <c r="L1453" s="2"/>
      <c r="M1453" s="2"/>
      <c r="AH1453" s="2"/>
      <c r="AQ1453" s="2"/>
      <c r="AS1453" s="2"/>
      <c r="AT1453" s="2"/>
    </row>
    <row r="1454" spans="3:46" ht="12.75">
      <c r="C1454" s="1"/>
      <c r="D1454" s="2"/>
      <c r="E1454" s="1"/>
      <c r="F1454" s="2"/>
      <c r="J1454" s="2"/>
      <c r="L1454" s="2"/>
      <c r="M1454" s="2"/>
      <c r="AH1454" s="2"/>
      <c r="AQ1454" s="2"/>
      <c r="AS1454" s="2"/>
      <c r="AT1454" s="2"/>
    </row>
    <row r="1455" spans="3:46" ht="12.75">
      <c r="C1455" s="1"/>
      <c r="D1455" s="2"/>
      <c r="E1455" s="1"/>
      <c r="F1455" s="2"/>
      <c r="J1455" s="2"/>
      <c r="L1455" s="2"/>
      <c r="M1455" s="2"/>
      <c r="AH1455" s="2"/>
      <c r="AQ1455" s="2"/>
      <c r="AS1455" s="2"/>
      <c r="AT1455" s="2"/>
    </row>
    <row r="1456" spans="3:46" ht="12.75">
      <c r="C1456" s="1"/>
      <c r="D1456" s="2"/>
      <c r="E1456" s="1"/>
      <c r="F1456" s="2"/>
      <c r="J1456" s="2"/>
      <c r="L1456" s="2"/>
      <c r="M1456" s="2"/>
      <c r="AH1456" s="2"/>
      <c r="AQ1456" s="2"/>
      <c r="AS1456" s="2"/>
      <c r="AT1456" s="2"/>
    </row>
    <row r="1457" spans="3:46" ht="12.75">
      <c r="C1457" s="1"/>
      <c r="D1457" s="2"/>
      <c r="E1457" s="1"/>
      <c r="F1457" s="2"/>
      <c r="J1457" s="2"/>
      <c r="L1457" s="2"/>
      <c r="M1457" s="2"/>
      <c r="AH1457" s="2"/>
      <c r="AQ1457" s="2"/>
      <c r="AS1457" s="2"/>
      <c r="AT1457" s="2"/>
    </row>
    <row r="1458" spans="3:46" ht="12.75">
      <c r="C1458" s="1"/>
      <c r="D1458" s="2"/>
      <c r="E1458" s="1"/>
      <c r="F1458" s="2"/>
      <c r="J1458" s="2"/>
      <c r="L1458" s="2"/>
      <c r="M1458" s="2"/>
      <c r="AH1458" s="2"/>
      <c r="AQ1458" s="2"/>
      <c r="AS1458" s="2"/>
      <c r="AT1458" s="2"/>
    </row>
    <row r="1459" spans="3:46" ht="12.75">
      <c r="C1459" s="1"/>
      <c r="D1459" s="2"/>
      <c r="E1459" s="1"/>
      <c r="F1459" s="2"/>
      <c r="J1459" s="2"/>
      <c r="L1459" s="2"/>
      <c r="M1459" s="2"/>
      <c r="AH1459" s="2"/>
      <c r="AQ1459" s="2"/>
      <c r="AS1459" s="2"/>
      <c r="AT1459" s="2"/>
    </row>
    <row r="1460" spans="3:46" ht="12.75">
      <c r="C1460" s="1"/>
      <c r="D1460" s="2"/>
      <c r="E1460" s="1"/>
      <c r="F1460" s="2"/>
      <c r="J1460" s="2"/>
      <c r="L1460" s="2"/>
      <c r="M1460" s="2"/>
      <c r="AH1460" s="2"/>
      <c r="AQ1460" s="2"/>
      <c r="AS1460" s="2"/>
      <c r="AT1460" s="2"/>
    </row>
    <row r="1461" spans="3:46" ht="12.75">
      <c r="C1461" s="1"/>
      <c r="D1461" s="2"/>
      <c r="E1461" s="1"/>
      <c r="F1461" s="2"/>
      <c r="J1461" s="2"/>
      <c r="L1461" s="2"/>
      <c r="M1461" s="2"/>
      <c r="AH1461" s="2"/>
      <c r="AQ1461" s="2"/>
      <c r="AS1461" s="2"/>
      <c r="AT1461" s="2"/>
    </row>
    <row r="1462" spans="3:46" ht="12.75">
      <c r="C1462" s="1"/>
      <c r="D1462" s="2"/>
      <c r="E1462" s="1"/>
      <c r="F1462" s="2"/>
      <c r="J1462" s="2"/>
      <c r="L1462" s="2"/>
      <c r="M1462" s="2"/>
      <c r="AH1462" s="2"/>
      <c r="AQ1462" s="2"/>
      <c r="AS1462" s="2"/>
      <c r="AT1462" s="2"/>
    </row>
    <row r="1463" spans="3:46" ht="12.75">
      <c r="C1463" s="1"/>
      <c r="D1463" s="2"/>
      <c r="E1463" s="1"/>
      <c r="F1463" s="2"/>
      <c r="J1463" s="2"/>
      <c r="L1463" s="2"/>
      <c r="M1463" s="2"/>
      <c r="AH1463" s="2"/>
      <c r="AQ1463" s="2"/>
      <c r="AS1463" s="2"/>
      <c r="AT1463" s="2"/>
    </row>
    <row r="1464" spans="3:46" ht="12.75">
      <c r="C1464" s="1"/>
      <c r="D1464" s="2"/>
      <c r="E1464" s="1"/>
      <c r="F1464" s="2"/>
      <c r="J1464" s="2"/>
      <c r="L1464" s="2"/>
      <c r="M1464" s="2"/>
      <c r="AH1464" s="2"/>
      <c r="AQ1464" s="2"/>
      <c r="AS1464" s="2"/>
      <c r="AT1464" s="2"/>
    </row>
    <row r="1465" spans="3:46" ht="12.75">
      <c r="C1465" s="1"/>
      <c r="D1465" s="2"/>
      <c r="E1465" s="1"/>
      <c r="F1465" s="2"/>
      <c r="J1465" s="2"/>
      <c r="L1465" s="2"/>
      <c r="M1465" s="2"/>
      <c r="AH1465" s="2"/>
      <c r="AQ1465" s="2"/>
      <c r="AS1465" s="2"/>
      <c r="AT1465" s="2"/>
    </row>
    <row r="1466" spans="3:46" ht="12.75">
      <c r="C1466" s="1"/>
      <c r="D1466" s="2"/>
      <c r="E1466" s="1"/>
      <c r="F1466" s="2"/>
      <c r="J1466" s="2"/>
      <c r="L1466" s="2"/>
      <c r="M1466" s="2"/>
      <c r="AH1466" s="2"/>
      <c r="AQ1466" s="2"/>
      <c r="AS1466" s="2"/>
      <c r="AT1466" s="2"/>
    </row>
    <row r="1467" spans="3:46" ht="12.75">
      <c r="C1467" s="1"/>
      <c r="D1467" s="2"/>
      <c r="E1467" s="1"/>
      <c r="F1467" s="2"/>
      <c r="J1467" s="2"/>
      <c r="L1467" s="2"/>
      <c r="M1467" s="2"/>
      <c r="AH1467" s="2"/>
      <c r="AQ1467" s="2"/>
      <c r="AS1467" s="2"/>
      <c r="AT1467" s="2"/>
    </row>
    <row r="1468" spans="3:46" ht="12.75">
      <c r="C1468" s="1"/>
      <c r="D1468" s="2"/>
      <c r="E1468" s="1"/>
      <c r="F1468" s="2"/>
      <c r="J1468" s="2"/>
      <c r="L1468" s="2"/>
      <c r="M1468" s="2"/>
      <c r="AH1468" s="2"/>
      <c r="AQ1468" s="2"/>
      <c r="AS1468" s="2"/>
      <c r="AT1468" s="2"/>
    </row>
    <row r="1469" spans="3:46" ht="12.75">
      <c r="C1469" s="1"/>
      <c r="D1469" s="2"/>
      <c r="E1469" s="1"/>
      <c r="F1469" s="2"/>
      <c r="J1469" s="2"/>
      <c r="L1469" s="2"/>
      <c r="M1469" s="2"/>
      <c r="AH1469" s="2"/>
      <c r="AQ1469" s="2"/>
      <c r="AS1469" s="2"/>
      <c r="AT1469" s="2"/>
    </row>
    <row r="1470" spans="3:46" ht="12.75">
      <c r="C1470" s="1"/>
      <c r="D1470" s="2"/>
      <c r="E1470" s="1"/>
      <c r="F1470" s="2"/>
      <c r="J1470" s="2"/>
      <c r="L1470" s="2"/>
      <c r="M1470" s="2"/>
      <c r="AH1470" s="2"/>
      <c r="AQ1470" s="2"/>
      <c r="AS1470" s="2"/>
      <c r="AT1470" s="2"/>
    </row>
    <row r="1471" spans="3:46" ht="12.75">
      <c r="C1471" s="1"/>
      <c r="D1471" s="2"/>
      <c r="E1471" s="1"/>
      <c r="F1471" s="2"/>
      <c r="J1471" s="2"/>
      <c r="L1471" s="2"/>
      <c r="M1471" s="2"/>
      <c r="AH1471" s="2"/>
      <c r="AQ1471" s="2"/>
      <c r="AS1471" s="2"/>
      <c r="AT1471" s="2"/>
    </row>
    <row r="1472" spans="3:46" ht="12.75">
      <c r="C1472" s="1"/>
      <c r="D1472" s="2"/>
      <c r="E1472" s="1"/>
      <c r="F1472" s="2"/>
      <c r="J1472" s="2"/>
      <c r="L1472" s="2"/>
      <c r="M1472" s="2"/>
      <c r="AH1472" s="2"/>
      <c r="AQ1472" s="2"/>
      <c r="AS1472" s="2"/>
      <c r="AT1472" s="2"/>
    </row>
    <row r="1473" spans="3:46" ht="12.75">
      <c r="C1473" s="1"/>
      <c r="D1473" s="2"/>
      <c r="E1473" s="1"/>
      <c r="F1473" s="2"/>
      <c r="J1473" s="2"/>
      <c r="L1473" s="2"/>
      <c r="M1473" s="2"/>
      <c r="AH1473" s="2"/>
      <c r="AQ1473" s="2"/>
      <c r="AS1473" s="2"/>
      <c r="AT1473" s="2"/>
    </row>
    <row r="1474" spans="3:46" ht="12.75">
      <c r="C1474" s="1"/>
      <c r="D1474" s="2"/>
      <c r="E1474" s="1"/>
      <c r="F1474" s="2"/>
      <c r="J1474" s="2"/>
      <c r="L1474" s="2"/>
      <c r="M1474" s="2"/>
      <c r="AH1474" s="2"/>
      <c r="AQ1474" s="2"/>
      <c r="AS1474" s="2"/>
      <c r="AT1474" s="2"/>
    </row>
    <row r="1475" spans="3:46" ht="12.75">
      <c r="C1475" s="1"/>
      <c r="D1475" s="2"/>
      <c r="E1475" s="1"/>
      <c r="F1475" s="2"/>
      <c r="J1475" s="2"/>
      <c r="L1475" s="2"/>
      <c r="M1475" s="2"/>
      <c r="AH1475" s="2"/>
      <c r="AQ1475" s="2"/>
      <c r="AS1475" s="2"/>
      <c r="AT1475" s="2"/>
    </row>
    <row r="1476" spans="3:46" ht="12.75">
      <c r="C1476" s="1"/>
      <c r="D1476" s="2"/>
      <c r="E1476" s="1"/>
      <c r="F1476" s="2"/>
      <c r="J1476" s="2"/>
      <c r="L1476" s="2"/>
      <c r="M1476" s="2"/>
      <c r="AH1476" s="2"/>
      <c r="AQ1476" s="2"/>
      <c r="AS1476" s="2"/>
      <c r="AT1476" s="2"/>
    </row>
    <row r="1477" spans="3:46" ht="12.75">
      <c r="C1477" s="1"/>
      <c r="D1477" s="2"/>
      <c r="E1477" s="1"/>
      <c r="F1477" s="2"/>
      <c r="J1477" s="2"/>
      <c r="L1477" s="2"/>
      <c r="M1477" s="2"/>
      <c r="AH1477" s="2"/>
      <c r="AQ1477" s="2"/>
      <c r="AS1477" s="2"/>
      <c r="AT1477" s="2"/>
    </row>
    <row r="1478" spans="3:46" ht="12.75">
      <c r="C1478" s="1"/>
      <c r="D1478" s="2"/>
      <c r="E1478" s="1"/>
      <c r="F1478" s="2"/>
      <c r="J1478" s="2"/>
      <c r="L1478" s="2"/>
      <c r="M1478" s="2"/>
      <c r="AH1478" s="2"/>
      <c r="AQ1478" s="2"/>
      <c r="AS1478" s="2"/>
      <c r="AT1478" s="2"/>
    </row>
    <row r="1479" spans="3:46" ht="12.75">
      <c r="C1479" s="1"/>
      <c r="D1479" s="2"/>
      <c r="E1479" s="1"/>
      <c r="F1479" s="2"/>
      <c r="J1479" s="2"/>
      <c r="L1479" s="2"/>
      <c r="M1479" s="2"/>
      <c r="AH1479" s="2"/>
      <c r="AQ1479" s="2"/>
      <c r="AS1479" s="2"/>
      <c r="AT1479" s="2"/>
    </row>
    <row r="1480" spans="3:46" ht="12.75">
      <c r="C1480" s="1"/>
      <c r="D1480" s="2"/>
      <c r="E1480" s="1"/>
      <c r="F1480" s="2"/>
      <c r="J1480" s="2"/>
      <c r="L1480" s="2"/>
      <c r="M1480" s="2"/>
      <c r="AH1480" s="2"/>
      <c r="AQ1480" s="2"/>
      <c r="AS1480" s="2"/>
      <c r="AT1480" s="2"/>
    </row>
    <row r="1481" spans="3:46" ht="12.75">
      <c r="C1481" s="1"/>
      <c r="D1481" s="2"/>
      <c r="E1481" s="1"/>
      <c r="F1481" s="2"/>
      <c r="J1481" s="2"/>
      <c r="L1481" s="2"/>
      <c r="M1481" s="2"/>
      <c r="AH1481" s="2"/>
      <c r="AQ1481" s="2"/>
      <c r="AS1481" s="2"/>
      <c r="AT1481" s="2"/>
    </row>
    <row r="1482" spans="3:46" ht="12.75">
      <c r="C1482" s="1"/>
      <c r="D1482" s="2"/>
      <c r="E1482" s="1"/>
      <c r="F1482" s="2"/>
      <c r="J1482" s="2"/>
      <c r="L1482" s="2"/>
      <c r="M1482" s="2"/>
      <c r="AH1482" s="2"/>
      <c r="AQ1482" s="2"/>
      <c r="AS1482" s="2"/>
      <c r="AT1482" s="2"/>
    </row>
    <row r="1483" spans="3:46" ht="12.75">
      <c r="C1483" s="1"/>
      <c r="D1483" s="2"/>
      <c r="E1483" s="1"/>
      <c r="F1483" s="2"/>
      <c r="J1483" s="2"/>
      <c r="L1483" s="2"/>
      <c r="M1483" s="2"/>
      <c r="AH1483" s="2"/>
      <c r="AQ1483" s="2"/>
      <c r="AS1483" s="2"/>
      <c r="AT1483" s="2"/>
    </row>
    <row r="1484" spans="3:46" ht="12.75">
      <c r="C1484" s="1"/>
      <c r="D1484" s="2"/>
      <c r="E1484" s="1"/>
      <c r="F1484" s="2"/>
      <c r="J1484" s="2"/>
      <c r="L1484" s="2"/>
      <c r="M1484" s="2"/>
      <c r="AH1484" s="2"/>
      <c r="AQ1484" s="2"/>
      <c r="AS1484" s="2"/>
      <c r="AT1484" s="2"/>
    </row>
    <row r="1485" spans="3:46" ht="12.75">
      <c r="C1485" s="1"/>
      <c r="D1485" s="2"/>
      <c r="E1485" s="1"/>
      <c r="F1485" s="2"/>
      <c r="J1485" s="2"/>
      <c r="L1485" s="2"/>
      <c r="M1485" s="2"/>
      <c r="AH1485" s="2"/>
      <c r="AQ1485" s="2"/>
      <c r="AS1485" s="2"/>
      <c r="AT1485" s="2"/>
    </row>
    <row r="1486" spans="3:46" ht="12.75">
      <c r="C1486" s="1"/>
      <c r="D1486" s="2"/>
      <c r="E1486" s="1"/>
      <c r="F1486" s="2"/>
      <c r="J1486" s="2"/>
      <c r="L1486" s="2"/>
      <c r="M1486" s="2"/>
      <c r="AH1486" s="2"/>
      <c r="AQ1486" s="2"/>
      <c r="AS1486" s="2"/>
      <c r="AT1486" s="2"/>
    </row>
    <row r="1487" spans="3:46" ht="12.75">
      <c r="C1487" s="1"/>
      <c r="D1487" s="2"/>
      <c r="E1487" s="1"/>
      <c r="F1487" s="2"/>
      <c r="J1487" s="2"/>
      <c r="L1487" s="2"/>
      <c r="M1487" s="2"/>
      <c r="AH1487" s="2"/>
      <c r="AQ1487" s="2"/>
      <c r="AS1487" s="2"/>
      <c r="AT1487" s="2"/>
    </row>
    <row r="1488" spans="3:46" ht="12.75">
      <c r="C1488" s="1"/>
      <c r="D1488" s="2"/>
      <c r="E1488" s="1"/>
      <c r="F1488" s="2"/>
      <c r="J1488" s="2"/>
      <c r="L1488" s="2"/>
      <c r="M1488" s="2"/>
      <c r="AH1488" s="2"/>
      <c r="AQ1488" s="2"/>
      <c r="AS1488" s="2"/>
      <c r="AT1488" s="2"/>
    </row>
    <row r="1489" spans="3:46" ht="12.75">
      <c r="C1489" s="1"/>
      <c r="D1489" s="2"/>
      <c r="E1489" s="1"/>
      <c r="F1489" s="2"/>
      <c r="J1489" s="2"/>
      <c r="L1489" s="2"/>
      <c r="M1489" s="2"/>
      <c r="AH1489" s="2"/>
      <c r="AQ1489" s="2"/>
      <c r="AS1489" s="2"/>
      <c r="AT1489" s="2"/>
    </row>
    <row r="1490" spans="3:46" ht="12.75">
      <c r="C1490" s="1"/>
      <c r="D1490" s="2"/>
      <c r="E1490" s="1"/>
      <c r="F1490" s="2"/>
      <c r="J1490" s="2"/>
      <c r="L1490" s="2"/>
      <c r="M1490" s="2"/>
      <c r="AH1490" s="2"/>
      <c r="AQ1490" s="2"/>
      <c r="AS1490" s="2"/>
      <c r="AT1490" s="2"/>
    </row>
    <row r="1491" spans="3:46" ht="12.75">
      <c r="C1491" s="1"/>
      <c r="D1491" s="2"/>
      <c r="E1491" s="1"/>
      <c r="F1491" s="2"/>
      <c r="J1491" s="2"/>
      <c r="L1491" s="2"/>
      <c r="M1491" s="2"/>
      <c r="AH1491" s="2"/>
      <c r="AQ1491" s="2"/>
      <c r="AS1491" s="2"/>
      <c r="AT1491" s="2"/>
    </row>
    <row r="1492" spans="3:46" ht="12.75">
      <c r="C1492" s="1"/>
      <c r="D1492" s="2"/>
      <c r="E1492" s="1"/>
      <c r="F1492" s="2"/>
      <c r="J1492" s="2"/>
      <c r="L1492" s="2"/>
      <c r="M1492" s="2"/>
      <c r="AH1492" s="2"/>
      <c r="AQ1492" s="2"/>
      <c r="AS1492" s="2"/>
      <c r="AT1492" s="2"/>
    </row>
    <row r="1493" spans="3:46" ht="12.75">
      <c r="C1493" s="1"/>
      <c r="D1493" s="2"/>
      <c r="E1493" s="1"/>
      <c r="F1493" s="2"/>
      <c r="J1493" s="2"/>
      <c r="L1493" s="2"/>
      <c r="M1493" s="2"/>
      <c r="AH1493" s="2"/>
      <c r="AQ1493" s="2"/>
      <c r="AS1493" s="2"/>
      <c r="AT1493" s="2"/>
    </row>
    <row r="1494" spans="3:46" ht="12.75">
      <c r="C1494" s="1"/>
      <c r="D1494" s="2"/>
      <c r="E1494" s="1"/>
      <c r="F1494" s="2"/>
      <c r="J1494" s="2"/>
      <c r="L1494" s="2"/>
      <c r="M1494" s="2"/>
      <c r="AH1494" s="2"/>
      <c r="AQ1494" s="2"/>
      <c r="AS1494" s="2"/>
      <c r="AT1494" s="2"/>
    </row>
    <row r="1495" spans="3:46" ht="12.75">
      <c r="C1495" s="1"/>
      <c r="D1495" s="2"/>
      <c r="E1495" s="1"/>
      <c r="F1495" s="2"/>
      <c r="J1495" s="2"/>
      <c r="L1495" s="2"/>
      <c r="M1495" s="2"/>
      <c r="AH1495" s="2"/>
      <c r="AS1495" s="2"/>
      <c r="AT1495" s="2"/>
    </row>
    <row r="1496" spans="3:46" ht="12.75">
      <c r="C1496" s="1"/>
      <c r="D1496" s="2"/>
      <c r="E1496" s="1"/>
      <c r="F1496" s="2"/>
      <c r="J1496" s="2"/>
      <c r="L1496" s="2"/>
      <c r="M1496" s="2"/>
      <c r="AH1496" s="2"/>
      <c r="AQ1496" s="2"/>
      <c r="AS1496" s="2"/>
      <c r="AT1496" s="2"/>
    </row>
    <row r="1497" spans="3:46" ht="12.75">
      <c r="C1497" s="1"/>
      <c r="D1497" s="2"/>
      <c r="E1497" s="1"/>
      <c r="F1497" s="2"/>
      <c r="J1497" s="2"/>
      <c r="L1497" s="2"/>
      <c r="M1497" s="2"/>
      <c r="AH1497" s="2"/>
      <c r="AQ1497" s="2"/>
      <c r="AS1497" s="2"/>
      <c r="AT1497" s="2"/>
    </row>
    <row r="1498" spans="3:46" ht="12.75">
      <c r="C1498" s="1"/>
      <c r="D1498" s="2"/>
      <c r="E1498" s="1"/>
      <c r="F1498" s="2"/>
      <c r="J1498" s="2"/>
      <c r="L1498" s="2"/>
      <c r="M1498" s="2"/>
      <c r="AH1498" s="2"/>
      <c r="AQ1498" s="2"/>
      <c r="AS1498" s="2"/>
      <c r="AT1498" s="2"/>
    </row>
    <row r="1499" spans="3:46" ht="12.75">
      <c r="C1499" s="1"/>
      <c r="D1499" s="2"/>
      <c r="E1499" s="1"/>
      <c r="F1499" s="2"/>
      <c r="J1499" s="2"/>
      <c r="L1499" s="2"/>
      <c r="M1499" s="2"/>
      <c r="AH1499" s="2"/>
      <c r="AQ1499" s="2"/>
      <c r="AS1499" s="2"/>
      <c r="AT1499" s="2"/>
    </row>
    <row r="1500" spans="3:46" ht="12.75">
      <c r="C1500" s="1"/>
      <c r="D1500" s="2"/>
      <c r="E1500" s="1"/>
      <c r="F1500" s="2"/>
      <c r="J1500" s="2"/>
      <c r="L1500" s="2"/>
      <c r="M1500" s="2"/>
      <c r="AH1500" s="2"/>
      <c r="AQ1500" s="2"/>
      <c r="AS1500" s="2"/>
      <c r="AT1500" s="2"/>
    </row>
    <row r="1501" spans="3:46" ht="12.75">
      <c r="C1501" s="1"/>
      <c r="D1501" s="2"/>
      <c r="E1501" s="1"/>
      <c r="F1501" s="2"/>
      <c r="J1501" s="2"/>
      <c r="L1501" s="2"/>
      <c r="M1501" s="2"/>
      <c r="AH1501" s="2"/>
      <c r="AQ1501" s="2"/>
      <c r="AS1501" s="2"/>
      <c r="AT1501" s="2"/>
    </row>
    <row r="1502" spans="3:46" ht="12.75">
      <c r="C1502" s="1"/>
      <c r="D1502" s="2"/>
      <c r="E1502" s="1"/>
      <c r="F1502" s="2"/>
      <c r="J1502" s="2"/>
      <c r="L1502" s="2"/>
      <c r="M1502" s="2"/>
      <c r="AH1502" s="2"/>
      <c r="AQ1502" s="2"/>
      <c r="AS1502" s="2"/>
      <c r="AT1502" s="2"/>
    </row>
    <row r="1503" spans="3:46" ht="12.75">
      <c r="C1503" s="1"/>
      <c r="D1503" s="2"/>
      <c r="E1503" s="1"/>
      <c r="F1503" s="2"/>
      <c r="J1503" s="2"/>
      <c r="L1503" s="2"/>
      <c r="M1503" s="2"/>
      <c r="AH1503" s="2"/>
      <c r="AQ1503" s="2"/>
      <c r="AS1503" s="2"/>
      <c r="AT1503" s="2"/>
    </row>
    <row r="1504" spans="3:46" ht="12.75">
      <c r="C1504" s="1"/>
      <c r="D1504" s="2"/>
      <c r="E1504" s="1"/>
      <c r="F1504" s="2"/>
      <c r="J1504" s="2"/>
      <c r="L1504" s="2"/>
      <c r="M1504" s="2"/>
      <c r="AH1504" s="2"/>
      <c r="AQ1504" s="2"/>
      <c r="AS1504" s="2"/>
      <c r="AT1504" s="2"/>
    </row>
    <row r="1505" spans="3:46" ht="12.75">
      <c r="C1505" s="1"/>
      <c r="D1505" s="2"/>
      <c r="E1505" s="1"/>
      <c r="F1505" s="2"/>
      <c r="J1505" s="2"/>
      <c r="L1505" s="2"/>
      <c r="M1505" s="2"/>
      <c r="AH1505" s="2"/>
      <c r="AQ1505" s="2"/>
      <c r="AS1505" s="2"/>
      <c r="AT1505" s="2"/>
    </row>
    <row r="1506" spans="3:46" ht="12.75">
      <c r="C1506" s="1"/>
      <c r="D1506" s="2"/>
      <c r="E1506" s="1"/>
      <c r="F1506" s="2"/>
      <c r="J1506" s="2"/>
      <c r="L1506" s="2"/>
      <c r="M1506" s="2"/>
      <c r="AH1506" s="2"/>
      <c r="AQ1506" s="2"/>
      <c r="AS1506" s="2"/>
      <c r="AT1506" s="2"/>
    </row>
    <row r="1507" spans="3:46" ht="12.75">
      <c r="C1507" s="1"/>
      <c r="D1507" s="2"/>
      <c r="E1507" s="1"/>
      <c r="F1507" s="2"/>
      <c r="J1507" s="2"/>
      <c r="L1507" s="2"/>
      <c r="M1507" s="2"/>
      <c r="AH1507" s="2"/>
      <c r="AQ1507" s="2"/>
      <c r="AS1507" s="2"/>
      <c r="AT1507" s="2"/>
    </row>
    <row r="1508" spans="3:46" ht="12.75">
      <c r="C1508" s="1"/>
      <c r="D1508" s="2"/>
      <c r="E1508" s="1"/>
      <c r="F1508" s="2"/>
      <c r="J1508" s="2"/>
      <c r="L1508" s="2"/>
      <c r="M1508" s="2"/>
      <c r="AH1508" s="2"/>
      <c r="AQ1508" s="2"/>
      <c r="AS1508" s="2"/>
      <c r="AT1508" s="2"/>
    </row>
    <row r="1509" spans="3:46" ht="12.75">
      <c r="C1509" s="1"/>
      <c r="D1509" s="2"/>
      <c r="E1509" s="1"/>
      <c r="F1509" s="2"/>
      <c r="J1509" s="2"/>
      <c r="L1509" s="2"/>
      <c r="M1509" s="2"/>
      <c r="AH1509" s="2"/>
      <c r="AQ1509" s="2"/>
      <c r="AS1509" s="2"/>
      <c r="AT1509" s="2"/>
    </row>
    <row r="1510" spans="3:46" ht="12.75">
      <c r="C1510" s="1"/>
      <c r="D1510" s="2"/>
      <c r="E1510" s="1"/>
      <c r="F1510" s="2"/>
      <c r="J1510" s="2"/>
      <c r="L1510" s="2"/>
      <c r="M1510" s="2"/>
      <c r="AH1510" s="2"/>
      <c r="AQ1510" s="2"/>
      <c r="AS1510" s="2"/>
      <c r="AT1510" s="2"/>
    </row>
    <row r="1511" spans="3:46" ht="12.75">
      <c r="C1511" s="1"/>
      <c r="D1511" s="2"/>
      <c r="E1511" s="1"/>
      <c r="F1511" s="2"/>
      <c r="J1511" s="2"/>
      <c r="L1511" s="2"/>
      <c r="M1511" s="2"/>
      <c r="AH1511" s="2"/>
      <c r="AQ1511" s="2"/>
      <c r="AS1511" s="2"/>
      <c r="AT1511" s="2"/>
    </row>
    <row r="1512" spans="3:46" ht="12.75">
      <c r="C1512" s="1"/>
      <c r="D1512" s="2"/>
      <c r="E1512" s="1"/>
      <c r="F1512" s="2"/>
      <c r="J1512" s="2"/>
      <c r="L1512" s="2"/>
      <c r="M1512" s="2"/>
      <c r="AH1512" s="2"/>
      <c r="AQ1512" s="2"/>
      <c r="AS1512" s="2"/>
      <c r="AT1512" s="2"/>
    </row>
    <row r="1513" spans="3:46" ht="12.75">
      <c r="C1513" s="1"/>
      <c r="D1513" s="2"/>
      <c r="E1513" s="1"/>
      <c r="F1513" s="2"/>
      <c r="J1513" s="2"/>
      <c r="L1513" s="2"/>
      <c r="M1513" s="2"/>
      <c r="AH1513" s="2"/>
      <c r="AQ1513" s="2"/>
      <c r="AS1513" s="2"/>
      <c r="AT1513" s="2"/>
    </row>
    <row r="1514" spans="3:46" ht="12.75">
      <c r="C1514" s="1"/>
      <c r="D1514" s="2"/>
      <c r="E1514" s="1"/>
      <c r="F1514" s="2"/>
      <c r="J1514" s="2"/>
      <c r="L1514" s="2"/>
      <c r="M1514" s="2"/>
      <c r="AH1514" s="2"/>
      <c r="AQ1514" s="2"/>
      <c r="AS1514" s="2"/>
      <c r="AT1514" s="2"/>
    </row>
    <row r="1515" spans="3:46" ht="12.75">
      <c r="C1515" s="1"/>
      <c r="D1515" s="2"/>
      <c r="E1515" s="1"/>
      <c r="F1515" s="2"/>
      <c r="J1515" s="2"/>
      <c r="L1515" s="2"/>
      <c r="M1515" s="2"/>
      <c r="AH1515" s="2"/>
      <c r="AQ1515" s="2"/>
      <c r="AS1515" s="2"/>
      <c r="AT1515" s="2"/>
    </row>
    <row r="1516" spans="3:46" ht="12.75">
      <c r="C1516" s="1"/>
      <c r="D1516" s="2"/>
      <c r="E1516" s="1"/>
      <c r="F1516" s="2"/>
      <c r="J1516" s="2"/>
      <c r="L1516" s="2"/>
      <c r="M1516" s="2"/>
      <c r="AH1516" s="2"/>
      <c r="AQ1516" s="2"/>
      <c r="AS1516" s="2"/>
      <c r="AT1516" s="2"/>
    </row>
    <row r="1517" spans="3:46" ht="12.75">
      <c r="C1517" s="1"/>
      <c r="D1517" s="2"/>
      <c r="E1517" s="1"/>
      <c r="F1517" s="2"/>
      <c r="J1517" s="2"/>
      <c r="L1517" s="2"/>
      <c r="M1517" s="2"/>
      <c r="AH1517" s="2"/>
      <c r="AQ1517" s="2"/>
      <c r="AS1517" s="2"/>
      <c r="AT1517" s="2"/>
    </row>
    <row r="1518" spans="3:46" ht="12.75">
      <c r="C1518" s="1"/>
      <c r="D1518" s="2"/>
      <c r="E1518" s="1"/>
      <c r="F1518" s="2"/>
      <c r="J1518" s="2"/>
      <c r="L1518" s="2"/>
      <c r="M1518" s="2"/>
      <c r="AH1518" s="2"/>
      <c r="AQ1518" s="2"/>
      <c r="AS1518" s="2"/>
      <c r="AT1518" s="2"/>
    </row>
    <row r="1519" spans="3:46" ht="12.75">
      <c r="C1519" s="1"/>
      <c r="D1519" s="2"/>
      <c r="E1519" s="1"/>
      <c r="F1519" s="2"/>
      <c r="J1519" s="2"/>
      <c r="L1519" s="2"/>
      <c r="M1519" s="2"/>
      <c r="AH1519" s="2"/>
      <c r="AQ1519" s="2"/>
      <c r="AS1519" s="2"/>
      <c r="AT1519" s="2"/>
    </row>
    <row r="1520" spans="3:46" ht="12.75">
      <c r="C1520" s="1"/>
      <c r="D1520" s="2"/>
      <c r="E1520" s="1"/>
      <c r="F1520" s="2"/>
      <c r="J1520" s="2"/>
      <c r="L1520" s="2"/>
      <c r="M1520" s="2"/>
      <c r="AH1520" s="2"/>
      <c r="AQ1520" s="2"/>
      <c r="AS1520" s="2"/>
      <c r="AT1520" s="2"/>
    </row>
    <row r="1521" spans="3:46" ht="12.75">
      <c r="C1521" s="1"/>
      <c r="D1521" s="2"/>
      <c r="E1521" s="1"/>
      <c r="F1521" s="2"/>
      <c r="J1521" s="2"/>
      <c r="L1521" s="2"/>
      <c r="M1521" s="2"/>
      <c r="AH1521" s="2"/>
      <c r="AQ1521" s="2"/>
      <c r="AS1521" s="2"/>
      <c r="AT1521" s="2"/>
    </row>
    <row r="1522" spans="3:46" ht="12.75">
      <c r="C1522" s="1"/>
      <c r="D1522" s="2"/>
      <c r="E1522" s="1"/>
      <c r="F1522" s="2"/>
      <c r="J1522" s="2"/>
      <c r="L1522" s="2"/>
      <c r="M1522" s="2"/>
      <c r="AH1522" s="2"/>
      <c r="AQ1522" s="2"/>
      <c r="AS1522" s="2"/>
      <c r="AT1522" s="2"/>
    </row>
    <row r="1523" spans="3:46" ht="12.75">
      <c r="C1523" s="1"/>
      <c r="D1523" s="2"/>
      <c r="E1523" s="1"/>
      <c r="F1523" s="2"/>
      <c r="J1523" s="2"/>
      <c r="L1523" s="2"/>
      <c r="M1523" s="2"/>
      <c r="AH1523" s="2"/>
      <c r="AQ1523" s="2"/>
      <c r="AS1523" s="2"/>
      <c r="AT1523" s="2"/>
    </row>
    <row r="1524" spans="3:46" ht="12.75">
      <c r="C1524" s="1"/>
      <c r="D1524" s="2"/>
      <c r="E1524" s="1"/>
      <c r="F1524" s="2"/>
      <c r="J1524" s="2"/>
      <c r="L1524" s="2"/>
      <c r="M1524" s="2"/>
      <c r="AH1524" s="2"/>
      <c r="AQ1524" s="2"/>
      <c r="AS1524" s="2"/>
      <c r="AT1524" s="2"/>
    </row>
    <row r="1525" spans="3:46" ht="12.75">
      <c r="C1525" s="1"/>
      <c r="D1525" s="2"/>
      <c r="E1525" s="1"/>
      <c r="F1525" s="2"/>
      <c r="J1525" s="2"/>
      <c r="L1525" s="2"/>
      <c r="M1525" s="2"/>
      <c r="AH1525" s="2"/>
      <c r="AQ1525" s="2"/>
      <c r="AS1525" s="2"/>
      <c r="AT1525" s="2"/>
    </row>
    <row r="1526" spans="3:46" ht="12.75">
      <c r="C1526" s="1"/>
      <c r="D1526" s="2"/>
      <c r="E1526" s="1"/>
      <c r="F1526" s="2"/>
      <c r="J1526" s="2"/>
      <c r="L1526" s="2"/>
      <c r="M1526" s="2"/>
      <c r="AH1526" s="2"/>
      <c r="AQ1526" s="2"/>
      <c r="AS1526" s="2"/>
      <c r="AT1526" s="2"/>
    </row>
    <row r="1527" spans="3:46" ht="12.75">
      <c r="C1527" s="1"/>
      <c r="D1527" s="2"/>
      <c r="E1527" s="1"/>
      <c r="F1527" s="2"/>
      <c r="J1527" s="2"/>
      <c r="L1527" s="2"/>
      <c r="M1527" s="2"/>
      <c r="AH1527" s="2"/>
      <c r="AQ1527" s="2"/>
      <c r="AS1527" s="2"/>
      <c r="AT1527" s="2"/>
    </row>
    <row r="1528" spans="3:46" ht="12.75">
      <c r="C1528" s="1"/>
      <c r="D1528" s="2"/>
      <c r="E1528" s="1"/>
      <c r="F1528" s="2"/>
      <c r="J1528" s="2"/>
      <c r="L1528" s="2"/>
      <c r="M1528" s="2"/>
      <c r="AH1528" s="2"/>
      <c r="AQ1528" s="2"/>
      <c r="AS1528" s="2"/>
      <c r="AT1528" s="2"/>
    </row>
    <row r="1529" spans="3:46" ht="12.75">
      <c r="C1529" s="1"/>
      <c r="D1529" s="2"/>
      <c r="E1529" s="1"/>
      <c r="F1529" s="2"/>
      <c r="J1529" s="2"/>
      <c r="L1529" s="2"/>
      <c r="M1529" s="2"/>
      <c r="AH1529" s="2"/>
      <c r="AQ1529" s="2"/>
      <c r="AS1529" s="2"/>
      <c r="AT1529" s="2"/>
    </row>
    <row r="1530" spans="43:46" ht="12.75">
      <c r="AQ1530" s="2"/>
      <c r="AS1530" s="2"/>
      <c r="AT1530" s="2"/>
    </row>
    <row r="1531" spans="43:46" ht="12.75">
      <c r="AQ1531" s="2"/>
      <c r="AS1531" s="2"/>
      <c r="AT1531" s="2"/>
    </row>
    <row r="1532" spans="43:46" ht="12.75">
      <c r="AQ1532" s="2"/>
      <c r="AS1532" s="2"/>
      <c r="AT1532" s="2"/>
    </row>
    <row r="1533" spans="43:46" ht="12.75">
      <c r="AQ1533" s="2"/>
      <c r="AS1533" s="2"/>
      <c r="AT1533" s="2"/>
    </row>
    <row r="1534" spans="43:46" ht="12.75">
      <c r="AQ1534" s="2"/>
      <c r="AS1534" s="2"/>
      <c r="AT1534" s="2"/>
    </row>
    <row r="1535" spans="43:46" ht="12.75">
      <c r="AQ1535" s="2"/>
      <c r="AS1535" s="2"/>
      <c r="AT1535" s="2"/>
    </row>
    <row r="1536" spans="45:46" ht="12.75">
      <c r="AS1536" s="2"/>
      <c r="AT1536" s="2"/>
    </row>
    <row r="1537" spans="43:46" ht="12.75">
      <c r="AQ1537" s="2"/>
      <c r="AS1537" s="2"/>
      <c r="AT1537" s="2"/>
    </row>
    <row r="1538" spans="43:46" ht="12.75">
      <c r="AQ1538" s="2"/>
      <c r="AS1538" s="2"/>
      <c r="AT1538" s="2"/>
    </row>
    <row r="1539" spans="43:46" ht="12.75">
      <c r="AQ1539" s="2"/>
      <c r="AS1539" s="2"/>
      <c r="AT1539" s="2"/>
    </row>
    <row r="1540" spans="43:46" ht="12.75">
      <c r="AQ1540" s="2"/>
      <c r="AS1540" s="2"/>
      <c r="AT1540" s="2"/>
    </row>
    <row r="1541" spans="43:46" ht="12.75">
      <c r="AQ1541" s="2"/>
      <c r="AS1541" s="2"/>
      <c r="AT1541" s="2"/>
    </row>
    <row r="1542" spans="43:46" ht="12.75">
      <c r="AQ1542" s="2"/>
      <c r="AS1542" s="2"/>
      <c r="AT1542" s="2"/>
    </row>
    <row r="1543" spans="43:46" ht="12.75">
      <c r="AQ1543" s="2"/>
      <c r="AS1543" s="2"/>
      <c r="AT1543" s="2"/>
    </row>
    <row r="1544" spans="43:46" ht="12.75">
      <c r="AQ1544" s="2"/>
      <c r="AS1544" s="2"/>
      <c r="AT1544" s="2"/>
    </row>
    <row r="1545" spans="43:46" ht="12.75">
      <c r="AQ1545" s="2"/>
      <c r="AS1545" s="2"/>
      <c r="AT1545" s="2"/>
    </row>
    <row r="1546" spans="43:46" ht="12.75">
      <c r="AQ1546" s="2"/>
      <c r="AS1546" s="2"/>
      <c r="AT1546" s="2"/>
    </row>
    <row r="1547" spans="43:46" ht="12.75">
      <c r="AQ1547" s="2"/>
      <c r="AS1547" s="2"/>
      <c r="AT1547" s="2"/>
    </row>
    <row r="1548" spans="43:46" ht="12.75">
      <c r="AQ1548" s="2"/>
      <c r="AS1548" s="2"/>
      <c r="AT1548" s="2"/>
    </row>
    <row r="1549" spans="43:46" ht="12.75">
      <c r="AQ1549" s="2"/>
      <c r="AS1549" s="2"/>
      <c r="AT1549" s="2"/>
    </row>
    <row r="1550" spans="43:46" ht="12.75">
      <c r="AQ1550" s="2"/>
      <c r="AS1550" s="2"/>
      <c r="AT1550" s="2"/>
    </row>
    <row r="1551" spans="43:46" ht="12.75">
      <c r="AQ1551" s="2"/>
      <c r="AS1551" s="2"/>
      <c r="AT1551" s="2"/>
    </row>
    <row r="1552" spans="43:46" ht="12.75">
      <c r="AQ1552" s="2"/>
      <c r="AS1552" s="2"/>
      <c r="AT1552" s="2"/>
    </row>
    <row r="1553" spans="43:46" ht="12.75">
      <c r="AQ1553" s="2"/>
      <c r="AS1553" s="2"/>
      <c r="AT1553" s="2"/>
    </row>
    <row r="1554" spans="43:46" ht="12.75">
      <c r="AQ1554" s="2"/>
      <c r="AS1554" s="2"/>
      <c r="AT1554" s="2"/>
    </row>
    <row r="1555" spans="43:46" ht="12.75">
      <c r="AQ1555" s="2"/>
      <c r="AS1555" s="2"/>
      <c r="AT1555" s="2"/>
    </row>
    <row r="1556" spans="43:46" ht="12.75">
      <c r="AQ1556" s="2"/>
      <c r="AS1556" s="2"/>
      <c r="AT1556" s="2"/>
    </row>
    <row r="1557" spans="43:46" ht="12.75">
      <c r="AQ1557" s="2"/>
      <c r="AS1557" s="2"/>
      <c r="AT1557" s="2"/>
    </row>
    <row r="1558" spans="43:46" ht="12.75">
      <c r="AQ1558" s="2"/>
      <c r="AS1558" s="2"/>
      <c r="AT1558" s="2"/>
    </row>
    <row r="1559" spans="43:46" ht="12.75">
      <c r="AQ1559" s="2"/>
      <c r="AS1559" s="2"/>
      <c r="AT1559" s="2"/>
    </row>
    <row r="1560" spans="43:46" ht="12.75">
      <c r="AQ1560" s="2"/>
      <c r="AS1560" s="2"/>
      <c r="AT1560" s="2"/>
    </row>
    <row r="1561" spans="43:46" ht="12.75">
      <c r="AQ1561" s="2"/>
      <c r="AS1561" s="2"/>
      <c r="AT1561" s="2"/>
    </row>
    <row r="1562" spans="43:46" ht="12.75">
      <c r="AQ1562" s="2"/>
      <c r="AS1562" s="2"/>
      <c r="AT1562" s="2"/>
    </row>
    <row r="1563" spans="43:46" ht="12.75">
      <c r="AQ1563" s="2"/>
      <c r="AS1563" s="2"/>
      <c r="AT1563" s="2"/>
    </row>
    <row r="1564" spans="43:46" ht="12.75">
      <c r="AQ1564" s="2"/>
      <c r="AS1564" s="2"/>
      <c r="AT1564" s="2"/>
    </row>
    <row r="1565" spans="43:46" ht="12.75">
      <c r="AQ1565" s="2"/>
      <c r="AS1565" s="2"/>
      <c r="AT1565" s="2"/>
    </row>
    <row r="1566" spans="43:46" ht="12.75">
      <c r="AQ1566" s="2"/>
      <c r="AS1566" s="2"/>
      <c r="AT1566" s="2"/>
    </row>
    <row r="1567" spans="43:46" ht="12.75">
      <c r="AQ1567" s="2"/>
      <c r="AS1567" s="2"/>
      <c r="AT1567" s="2"/>
    </row>
    <row r="1568" spans="43:46" ht="12.75">
      <c r="AQ1568" s="2"/>
      <c r="AS1568" s="2"/>
      <c r="AT1568" s="2"/>
    </row>
    <row r="1569" spans="43:46" ht="12.75">
      <c r="AQ1569" s="2"/>
      <c r="AS1569" s="2"/>
      <c r="AT1569" s="2"/>
    </row>
    <row r="1570" spans="43:46" ht="12.75">
      <c r="AQ1570" s="2"/>
      <c r="AS1570" s="2"/>
      <c r="AT1570" s="2"/>
    </row>
    <row r="1571" spans="43:46" ht="12.75">
      <c r="AQ1571" s="2"/>
      <c r="AS1571" s="2"/>
      <c r="AT1571" s="2"/>
    </row>
    <row r="1572" spans="43:46" ht="12.75">
      <c r="AQ1572" s="2"/>
      <c r="AS1572" s="2"/>
      <c r="AT1572" s="2"/>
    </row>
    <row r="1573" spans="43:46" ht="12.75">
      <c r="AQ1573" s="2"/>
      <c r="AS1573" s="2"/>
      <c r="AT1573" s="2"/>
    </row>
    <row r="1574" spans="45:46" ht="12.75">
      <c r="AS1574" s="2"/>
      <c r="AT1574" s="2"/>
    </row>
    <row r="1575" spans="43:46" ht="12.75">
      <c r="AQ1575" s="2"/>
      <c r="AS1575" s="2"/>
      <c r="AT1575" s="2"/>
    </row>
    <row r="1576" spans="43:46" ht="12.75">
      <c r="AQ1576" s="2"/>
      <c r="AS1576" s="2"/>
      <c r="AT1576" s="2"/>
    </row>
    <row r="1577" spans="43:46" ht="12.75">
      <c r="AQ1577" s="2"/>
      <c r="AS1577" s="2"/>
      <c r="AT1577" s="2"/>
    </row>
    <row r="1578" spans="43:46" ht="12.75">
      <c r="AQ1578" s="2"/>
      <c r="AS1578" s="2"/>
      <c r="AT1578" s="2"/>
    </row>
    <row r="1579" spans="43:46" ht="12.75">
      <c r="AQ1579" s="2"/>
      <c r="AS1579" s="2"/>
      <c r="AT1579" s="2"/>
    </row>
    <row r="1580" spans="43:46" ht="12.75">
      <c r="AQ1580" s="2"/>
      <c r="AS1580" s="2"/>
      <c r="AT1580" s="2"/>
    </row>
    <row r="1581" spans="43:46" ht="12.75">
      <c r="AQ1581" s="2"/>
      <c r="AS1581" s="2"/>
      <c r="AT1581" s="2"/>
    </row>
    <row r="1582" spans="43:46" ht="12.75">
      <c r="AQ1582" s="2"/>
      <c r="AS1582" s="2"/>
      <c r="AT1582" s="2"/>
    </row>
    <row r="1583" spans="43:46" ht="12.75">
      <c r="AQ1583" s="2"/>
      <c r="AS1583" s="2"/>
      <c r="AT1583" s="2"/>
    </row>
    <row r="1584" spans="43:46" ht="12.75">
      <c r="AQ1584" s="2"/>
      <c r="AS1584" s="2"/>
      <c r="AT1584" s="2"/>
    </row>
    <row r="1585" spans="45:46" ht="12.75">
      <c r="AS1585" s="2"/>
      <c r="AT1585" s="2"/>
    </row>
    <row r="1586" spans="45:46" ht="12.75">
      <c r="AS1586" s="2"/>
      <c r="AT1586" s="2"/>
    </row>
    <row r="1587" spans="45:46" ht="12.75">
      <c r="AS1587" s="2"/>
      <c r="AT1587" s="2"/>
    </row>
    <row r="1588" spans="45:46" ht="12.75">
      <c r="AS1588" s="2"/>
      <c r="AT1588" s="2"/>
    </row>
    <row r="1589" spans="45:46" ht="12.75">
      <c r="AS1589" s="2"/>
      <c r="AT1589" s="2"/>
    </row>
    <row r="1590" spans="45:46" ht="12.75">
      <c r="AS1590" s="2"/>
      <c r="AT1590" s="2"/>
    </row>
    <row r="1591" spans="45:46" ht="12.75">
      <c r="AS1591" s="2"/>
      <c r="AT1591" s="2"/>
    </row>
    <row r="1592" spans="45:46" ht="12.75">
      <c r="AS1592" s="2"/>
      <c r="AT1592" s="2"/>
    </row>
    <row r="1593" spans="45:46" ht="12.75">
      <c r="AS1593" s="2"/>
      <c r="AT1593" s="2"/>
    </row>
    <row r="1594" spans="45:46" ht="12.75">
      <c r="AS1594" s="2"/>
      <c r="AT1594" s="2"/>
    </row>
    <row r="1595" spans="45:46" ht="12.75">
      <c r="AS1595" s="2"/>
      <c r="AT1595" s="2"/>
    </row>
    <row r="1596" spans="43:46" ht="12.75">
      <c r="AQ1596" s="2"/>
      <c r="AS1596" s="2"/>
      <c r="AT1596" s="2"/>
    </row>
    <row r="1597" spans="43:46" ht="12.75">
      <c r="AQ1597" s="2"/>
      <c r="AS1597" s="2"/>
      <c r="AT1597" s="2"/>
    </row>
    <row r="1598" spans="43:46" ht="12.75">
      <c r="AQ1598" s="2"/>
      <c r="AS1598" s="2"/>
      <c r="AT1598" s="2"/>
    </row>
    <row r="1599" spans="43:46" ht="12.75">
      <c r="AQ1599" s="2"/>
      <c r="AS1599" s="2"/>
      <c r="AT1599" s="2"/>
    </row>
    <row r="1600" spans="43:46" ht="12.75">
      <c r="AQ1600" s="2"/>
      <c r="AS1600" s="2"/>
      <c r="AT1600" s="2"/>
    </row>
    <row r="1601" spans="43:46" ht="12.75">
      <c r="AQ1601" s="2"/>
      <c r="AS1601" s="2"/>
      <c r="AT1601" s="2"/>
    </row>
    <row r="1602" spans="43:46" ht="12.75">
      <c r="AQ1602" s="2"/>
      <c r="AS1602" s="2"/>
      <c r="AT1602" s="2"/>
    </row>
    <row r="1603" spans="43:46" ht="12.75">
      <c r="AQ1603" s="2"/>
      <c r="AS1603" s="2"/>
      <c r="AT1603" s="2"/>
    </row>
    <row r="1604" spans="43:46" ht="12.75">
      <c r="AQ1604" s="2"/>
      <c r="AS1604" s="2"/>
      <c r="AT1604" s="2"/>
    </row>
    <row r="1605" spans="43:46" ht="12.75">
      <c r="AQ1605" s="2"/>
      <c r="AS1605" s="2"/>
      <c r="AT1605" s="2"/>
    </row>
    <row r="1606" spans="43:46" ht="12.75">
      <c r="AQ1606" s="2"/>
      <c r="AS1606" s="2"/>
      <c r="AT1606" s="2"/>
    </row>
    <row r="1607" spans="43:46" ht="12.75">
      <c r="AQ1607" s="2"/>
      <c r="AS1607" s="2"/>
      <c r="AT1607" s="2"/>
    </row>
    <row r="1608" spans="43:46" ht="12.75">
      <c r="AQ1608" s="2"/>
      <c r="AS1608" s="2"/>
      <c r="AT1608" s="2"/>
    </row>
    <row r="1609" spans="43:46" ht="12.75">
      <c r="AQ1609" s="2"/>
      <c r="AS1609" s="2"/>
      <c r="AT1609" s="2"/>
    </row>
    <row r="1610" spans="43:46" ht="12.75">
      <c r="AQ1610" s="2"/>
      <c r="AS1610" s="2"/>
      <c r="AT1610" s="2"/>
    </row>
    <row r="1611" spans="43:46" ht="12.75">
      <c r="AQ1611" s="2"/>
      <c r="AS1611" s="2"/>
      <c r="AT1611" s="2"/>
    </row>
    <row r="1612" spans="43:46" ht="12.75">
      <c r="AQ1612" s="2"/>
      <c r="AS1612" s="2"/>
      <c r="AT1612" s="2"/>
    </row>
    <row r="1613" spans="43:46" ht="12.75">
      <c r="AQ1613" s="2"/>
      <c r="AS1613" s="2"/>
      <c r="AT1613" s="2"/>
    </row>
    <row r="1614" spans="43:46" ht="12.75">
      <c r="AQ1614" s="2"/>
      <c r="AS1614" s="2"/>
      <c r="AT1614" s="2"/>
    </row>
    <row r="1615" spans="43:46" ht="12.75">
      <c r="AQ1615" s="2"/>
      <c r="AS1615" s="2"/>
      <c r="AT1615" s="2"/>
    </row>
    <row r="1616" spans="43:46" ht="12.75">
      <c r="AQ1616" s="2"/>
      <c r="AS1616" s="2"/>
      <c r="AT1616" s="2"/>
    </row>
    <row r="1617" spans="43:46" ht="12.75">
      <c r="AQ1617" s="2"/>
      <c r="AS1617" s="2"/>
      <c r="AT1617" s="2"/>
    </row>
    <row r="1618" spans="43:46" ht="12.75">
      <c r="AQ1618" s="2"/>
      <c r="AS1618" s="2"/>
      <c r="AT1618" s="2"/>
    </row>
    <row r="1619" spans="43:46" ht="12.75">
      <c r="AQ1619" s="2"/>
      <c r="AS1619" s="2"/>
      <c r="AT1619" s="2"/>
    </row>
    <row r="1620" spans="43:46" ht="12.75">
      <c r="AQ1620" s="2"/>
      <c r="AS1620" s="2"/>
      <c r="AT1620" s="2"/>
    </row>
    <row r="1621" spans="43:46" ht="12.75">
      <c r="AQ1621" s="2"/>
      <c r="AS1621" s="2"/>
      <c r="AT1621" s="2"/>
    </row>
    <row r="1622" spans="43:46" ht="12.75">
      <c r="AQ1622" s="2"/>
      <c r="AS1622" s="2"/>
      <c r="AT1622" s="2"/>
    </row>
    <row r="1623" spans="43:46" ht="12.75">
      <c r="AQ1623" s="2"/>
      <c r="AS1623" s="2"/>
      <c r="AT1623" s="2"/>
    </row>
    <row r="1624" spans="43:46" ht="12.75">
      <c r="AQ1624" s="2"/>
      <c r="AS1624" s="2"/>
      <c r="AT1624" s="2"/>
    </row>
    <row r="1625" spans="43:46" ht="12.75">
      <c r="AQ1625" s="2"/>
      <c r="AS1625" s="2"/>
      <c r="AT1625" s="2"/>
    </row>
    <row r="1626" spans="43:46" ht="12.75">
      <c r="AQ1626" s="2"/>
      <c r="AS1626" s="2"/>
      <c r="AT1626" s="2"/>
    </row>
    <row r="1627" spans="43:46" ht="12.75">
      <c r="AQ1627" s="2"/>
      <c r="AS1627" s="2"/>
      <c r="AT1627" s="2"/>
    </row>
    <row r="1628" spans="43:46" ht="12.75">
      <c r="AQ1628" s="2"/>
      <c r="AS1628" s="2"/>
      <c r="AT1628" s="2"/>
    </row>
    <row r="1629" spans="43:46" ht="12.75">
      <c r="AQ1629" s="2"/>
      <c r="AS1629" s="2"/>
      <c r="AT1629" s="2"/>
    </row>
    <row r="1630" spans="43:46" ht="12.75">
      <c r="AQ1630" s="2"/>
      <c r="AS1630" s="2"/>
      <c r="AT1630" s="2"/>
    </row>
    <row r="1631" spans="43:46" ht="12.75">
      <c r="AQ1631" s="2"/>
      <c r="AS1631" s="2"/>
      <c r="AT1631" s="2"/>
    </row>
    <row r="1632" spans="43:46" ht="12.75">
      <c r="AQ1632" s="2"/>
      <c r="AS1632" s="2"/>
      <c r="AT1632" s="2"/>
    </row>
    <row r="1633" spans="43:46" ht="12.75">
      <c r="AQ1633" s="2"/>
      <c r="AS1633" s="2"/>
      <c r="AT1633" s="2"/>
    </row>
    <row r="1634" spans="43:46" ht="12.75">
      <c r="AQ1634" s="2"/>
      <c r="AS1634" s="2"/>
      <c r="AT1634" s="2"/>
    </row>
    <row r="1635" spans="43:46" ht="12.75">
      <c r="AQ1635" s="2"/>
      <c r="AS1635" s="2"/>
      <c r="AT1635" s="2"/>
    </row>
    <row r="1636" spans="43:46" ht="12.75">
      <c r="AQ1636" s="2"/>
      <c r="AS1636" s="2"/>
      <c r="AT1636" s="2"/>
    </row>
    <row r="1637" spans="43:46" ht="12.75">
      <c r="AQ1637" s="2"/>
      <c r="AS1637" s="2"/>
      <c r="AT1637" s="2"/>
    </row>
    <row r="1638" spans="45:46" ht="12.75">
      <c r="AS1638" s="2"/>
      <c r="AT1638" s="2"/>
    </row>
    <row r="1639" spans="43:46" ht="12.75">
      <c r="AQ1639" s="2"/>
      <c r="AS1639" s="2"/>
      <c r="AT1639" s="2"/>
    </row>
    <row r="1640" spans="43:46" ht="12.75">
      <c r="AQ1640" s="2"/>
      <c r="AS1640" s="2"/>
      <c r="AT1640" s="2"/>
    </row>
    <row r="1641" spans="43:46" ht="12.75">
      <c r="AQ1641" s="2"/>
      <c r="AS1641" s="2"/>
      <c r="AT1641" s="2"/>
    </row>
    <row r="1642" spans="43:46" ht="12.75">
      <c r="AQ1642" s="2"/>
      <c r="AS1642" s="2"/>
      <c r="AT1642" s="2"/>
    </row>
    <row r="1643" spans="43:46" ht="12.75">
      <c r="AQ1643" s="2"/>
      <c r="AS1643" s="2"/>
      <c r="AT1643" s="2"/>
    </row>
    <row r="1644" spans="43:46" ht="12.75">
      <c r="AQ1644" s="2"/>
      <c r="AS1644" s="2"/>
      <c r="AT1644" s="2"/>
    </row>
    <row r="1645" spans="43:46" ht="12.75">
      <c r="AQ1645" s="2"/>
      <c r="AS1645" s="2"/>
      <c r="AT1645" s="2"/>
    </row>
    <row r="1646" spans="43:46" ht="12.75">
      <c r="AQ1646" s="2"/>
      <c r="AS1646" s="2"/>
      <c r="AT1646" s="2"/>
    </row>
    <row r="1647" spans="43:46" ht="12.75">
      <c r="AQ1647" s="2"/>
      <c r="AS1647" s="2"/>
      <c r="AT1647" s="2"/>
    </row>
    <row r="1648" spans="43:46" ht="12.75">
      <c r="AQ1648" s="2"/>
      <c r="AS1648" s="2"/>
      <c r="AT1648" s="2"/>
    </row>
    <row r="1649" spans="43:46" ht="12.75">
      <c r="AQ1649" s="2"/>
      <c r="AS1649" s="2"/>
      <c r="AT1649" s="2"/>
    </row>
    <row r="1650" spans="43:46" ht="12.75">
      <c r="AQ1650" s="2"/>
      <c r="AS1650" s="2"/>
      <c r="AT1650" s="2"/>
    </row>
    <row r="1651" spans="43:46" ht="12.75">
      <c r="AQ1651" s="2"/>
      <c r="AS1651" s="2"/>
      <c r="AT1651" s="2"/>
    </row>
    <row r="1652" spans="43:46" ht="12.75">
      <c r="AQ1652" s="2"/>
      <c r="AS1652" s="2"/>
      <c r="AT1652" s="2"/>
    </row>
    <row r="1653" spans="43:46" ht="12.75">
      <c r="AQ1653" s="2"/>
      <c r="AS1653" s="2"/>
      <c r="AT1653" s="2"/>
    </row>
    <row r="1654" spans="43:46" ht="12.75">
      <c r="AQ1654" s="2"/>
      <c r="AS1654" s="2"/>
      <c r="AT1654" s="2"/>
    </row>
    <row r="1655" spans="43:46" ht="12.75">
      <c r="AQ1655" s="2"/>
      <c r="AS1655" s="2"/>
      <c r="AT1655" s="2"/>
    </row>
    <row r="1656" spans="43:46" ht="12.75">
      <c r="AQ1656" s="2"/>
      <c r="AS1656" s="2"/>
      <c r="AT1656" s="2"/>
    </row>
    <row r="1657" spans="43:46" ht="12.75">
      <c r="AQ1657" s="2"/>
      <c r="AS1657" s="2"/>
      <c r="AT1657" s="2"/>
    </row>
    <row r="1658" spans="43:46" ht="12.75">
      <c r="AQ1658" s="2"/>
      <c r="AS1658" s="2"/>
      <c r="AT1658" s="2"/>
    </row>
    <row r="1659" spans="43:46" ht="12.75">
      <c r="AQ1659" s="2"/>
      <c r="AS1659" s="2"/>
      <c r="AT1659" s="2"/>
    </row>
    <row r="1660" spans="43:46" ht="12.75">
      <c r="AQ1660" s="2"/>
      <c r="AS1660" s="2"/>
      <c r="AT1660" s="2"/>
    </row>
    <row r="1661" spans="43:46" ht="12.75">
      <c r="AQ1661" s="2"/>
      <c r="AS1661" s="2"/>
      <c r="AT1661" s="2"/>
    </row>
    <row r="1662" spans="43:46" ht="12.75">
      <c r="AQ1662" s="2"/>
      <c r="AS1662" s="2"/>
      <c r="AT1662" s="2"/>
    </row>
    <row r="1663" spans="43:46" ht="12.75">
      <c r="AQ1663" s="2"/>
      <c r="AS1663" s="2"/>
      <c r="AT1663" s="2"/>
    </row>
    <row r="1664" spans="43:46" ht="12.75">
      <c r="AQ1664" s="2"/>
      <c r="AS1664" s="2"/>
      <c r="AT1664" s="2"/>
    </row>
    <row r="1665" spans="43:46" ht="12.75">
      <c r="AQ1665" s="2"/>
      <c r="AS1665" s="2"/>
      <c r="AT1665" s="2"/>
    </row>
    <row r="1666" spans="43:46" ht="12.75">
      <c r="AQ1666" s="2"/>
      <c r="AS1666" s="2"/>
      <c r="AT1666" s="2"/>
    </row>
    <row r="1667" spans="43:46" ht="12.75">
      <c r="AQ1667" s="2"/>
      <c r="AS1667" s="2"/>
      <c r="AT1667" s="2"/>
    </row>
    <row r="1668" spans="43:46" ht="12.75">
      <c r="AQ1668" s="2"/>
      <c r="AS1668" s="2"/>
      <c r="AT1668" s="2"/>
    </row>
    <row r="1669" spans="43:46" ht="12.75">
      <c r="AQ1669" s="2"/>
      <c r="AS1669" s="2"/>
      <c r="AT1669" s="2"/>
    </row>
    <row r="1670" spans="43:46" ht="12.75">
      <c r="AQ1670" s="2"/>
      <c r="AS1670" s="2"/>
      <c r="AT1670" s="2"/>
    </row>
    <row r="1671" spans="43:46" ht="12.75">
      <c r="AQ1671" s="2"/>
      <c r="AS1671" s="2"/>
      <c r="AT1671" s="2"/>
    </row>
    <row r="1672" spans="43:46" ht="12.75">
      <c r="AQ1672" s="2"/>
      <c r="AS1672" s="2"/>
      <c r="AT1672" s="2"/>
    </row>
    <row r="1673" spans="43:46" ht="12.75">
      <c r="AQ1673" s="2"/>
      <c r="AS1673" s="2"/>
      <c r="AT1673" s="2"/>
    </row>
    <row r="1674" spans="43:46" ht="12.75">
      <c r="AQ1674" s="2"/>
      <c r="AS1674" s="2"/>
      <c r="AT1674" s="2"/>
    </row>
    <row r="1675" spans="43:46" ht="12.75">
      <c r="AQ1675" s="2"/>
      <c r="AS1675" s="2"/>
      <c r="AT1675" s="2"/>
    </row>
    <row r="1676" spans="43:46" ht="12.75">
      <c r="AQ1676" s="2"/>
      <c r="AS1676" s="2"/>
      <c r="AT1676" s="2"/>
    </row>
    <row r="1677" spans="43:46" ht="12.75">
      <c r="AQ1677" s="2"/>
      <c r="AS1677" s="2"/>
      <c r="AT1677" s="2"/>
    </row>
    <row r="1678" spans="43:46" ht="12.75">
      <c r="AQ1678" s="2"/>
      <c r="AS1678" s="2"/>
      <c r="AT1678" s="2"/>
    </row>
    <row r="1679" spans="43:46" ht="12.75">
      <c r="AQ1679" s="2"/>
      <c r="AS1679" s="2"/>
      <c r="AT1679" s="2"/>
    </row>
    <row r="1680" spans="43:46" ht="12.75">
      <c r="AQ1680" s="2"/>
      <c r="AS1680" s="2"/>
      <c r="AT1680" s="2"/>
    </row>
    <row r="1681" spans="43:46" ht="12.75">
      <c r="AQ1681" s="2"/>
      <c r="AS1681" s="2"/>
      <c r="AT1681" s="2"/>
    </row>
    <row r="1682" spans="43:46" ht="12.75">
      <c r="AQ1682" s="2"/>
      <c r="AS1682" s="2"/>
      <c r="AT1682" s="2"/>
    </row>
    <row r="1683" spans="43:46" ht="12.75">
      <c r="AQ1683" s="2"/>
      <c r="AS1683" s="2"/>
      <c r="AT1683" s="2"/>
    </row>
    <row r="1684" spans="45:46" ht="12.75">
      <c r="AS1684" s="2"/>
      <c r="AT1684" s="2"/>
    </row>
    <row r="1685" spans="43:46" ht="12.75">
      <c r="AQ1685" s="2"/>
      <c r="AS1685" s="2"/>
      <c r="AT1685" s="2"/>
    </row>
    <row r="1686" spans="43:46" ht="12.75">
      <c r="AQ1686" s="2"/>
      <c r="AS1686" s="2"/>
      <c r="AT1686" s="2"/>
    </row>
    <row r="1687" spans="43:46" ht="12.75">
      <c r="AQ1687" s="2"/>
      <c r="AS1687" s="2"/>
      <c r="AT1687" s="2"/>
    </row>
    <row r="1688" spans="43:46" ht="12.75">
      <c r="AQ1688" s="2"/>
      <c r="AS1688" s="2"/>
      <c r="AT1688" s="2"/>
    </row>
    <row r="1689" spans="45:46" ht="12.75">
      <c r="AS1689" s="2"/>
      <c r="AT1689" s="2"/>
    </row>
    <row r="1690" spans="43:46" ht="12.75">
      <c r="AQ1690" s="2"/>
      <c r="AS1690" s="2"/>
      <c r="AT1690" s="2"/>
    </row>
    <row r="1691" spans="43:46" ht="12.75">
      <c r="AQ1691" s="2"/>
      <c r="AS1691" s="2"/>
      <c r="AT1691" s="2"/>
    </row>
    <row r="1692" spans="43:46" ht="12.75">
      <c r="AQ1692" s="2"/>
      <c r="AS1692" s="2"/>
      <c r="AT1692" s="2"/>
    </row>
    <row r="1693" spans="45:46" ht="12.75">
      <c r="AS1693" s="2"/>
      <c r="AT1693" s="2"/>
    </row>
    <row r="1694" spans="43:46" ht="12.75">
      <c r="AQ1694" s="2"/>
      <c r="AS1694" s="2"/>
      <c r="AT1694" s="2"/>
    </row>
    <row r="1695" spans="45:46" ht="12.75">
      <c r="AS1695" s="2"/>
      <c r="AT1695" s="2"/>
    </row>
    <row r="1696" spans="43:46" ht="12.75">
      <c r="AQ1696" s="2"/>
      <c r="AS1696" s="2"/>
      <c r="AT1696" s="2"/>
    </row>
    <row r="1697" spans="43:46" ht="12.75">
      <c r="AQ1697" s="2"/>
      <c r="AS1697" s="2"/>
      <c r="AT1697" s="2"/>
    </row>
    <row r="1698" spans="43:46" ht="12.75">
      <c r="AQ1698" s="2"/>
      <c r="AS1698" s="2"/>
      <c r="AT1698" s="2"/>
    </row>
    <row r="1699" spans="43:46" ht="12.75">
      <c r="AQ1699" s="2"/>
      <c r="AS1699" s="2"/>
      <c r="AT1699" s="2"/>
    </row>
    <row r="1700" spans="43:46" ht="12.75">
      <c r="AQ1700" s="2"/>
      <c r="AS1700" s="2"/>
      <c r="AT1700" s="2"/>
    </row>
    <row r="1701" spans="43:46" ht="12.75">
      <c r="AQ1701" s="2"/>
      <c r="AS1701" s="2"/>
      <c r="AT1701" s="2"/>
    </row>
    <row r="1702" spans="43:46" ht="12.75">
      <c r="AQ1702" s="2"/>
      <c r="AS1702" s="2"/>
      <c r="AT1702" s="2"/>
    </row>
    <row r="1703" spans="43:46" ht="12.75">
      <c r="AQ1703" s="2"/>
      <c r="AS1703" s="2"/>
      <c r="AT1703" s="2"/>
    </row>
    <row r="1704" spans="43:46" ht="12.75">
      <c r="AQ1704" s="2"/>
      <c r="AS1704" s="2"/>
      <c r="AT1704" s="2"/>
    </row>
    <row r="1705" spans="43:46" ht="12.75">
      <c r="AQ1705" s="2"/>
      <c r="AS1705" s="2"/>
      <c r="AT1705" s="2"/>
    </row>
    <row r="1706" spans="43:46" ht="12.75">
      <c r="AQ1706" s="2"/>
      <c r="AS1706" s="2"/>
      <c r="AT1706" s="2"/>
    </row>
    <row r="1707" spans="43:46" ht="12.75">
      <c r="AQ1707" s="2"/>
      <c r="AS1707" s="2"/>
      <c r="AT1707" s="2"/>
    </row>
    <row r="1708" spans="43:46" ht="12.75">
      <c r="AQ1708" s="2"/>
      <c r="AS1708" s="2"/>
      <c r="AT1708" s="2"/>
    </row>
    <row r="1709" spans="43:46" ht="12.75">
      <c r="AQ1709" s="2"/>
      <c r="AS1709" s="2"/>
      <c r="AT1709" s="2"/>
    </row>
    <row r="1710" spans="45:46" ht="12.75">
      <c r="AS1710" s="2"/>
      <c r="AT1710" s="2"/>
    </row>
    <row r="1711" spans="43:46" ht="12.75">
      <c r="AQ1711" s="2"/>
      <c r="AS1711" s="2"/>
      <c r="AT1711" s="2"/>
    </row>
    <row r="1712" spans="43:46" ht="12.75">
      <c r="AQ1712" s="2"/>
      <c r="AS1712" s="2"/>
      <c r="AT1712" s="2"/>
    </row>
    <row r="1713" spans="43:46" ht="12.75">
      <c r="AQ1713" s="2"/>
      <c r="AS1713" s="2"/>
      <c r="AT1713" s="2"/>
    </row>
    <row r="1714" spans="43:46" ht="12.75">
      <c r="AQ1714" s="2"/>
      <c r="AS1714" s="2"/>
      <c r="AT1714" s="2"/>
    </row>
    <row r="1715" spans="43:46" ht="12.75">
      <c r="AQ1715" s="2"/>
      <c r="AS1715" s="2"/>
      <c r="AT1715" s="2"/>
    </row>
    <row r="1716" spans="43:46" ht="12.75">
      <c r="AQ1716" s="2"/>
      <c r="AS1716" s="2"/>
      <c r="AT1716" s="2"/>
    </row>
    <row r="1717" spans="43:46" ht="12.75">
      <c r="AQ1717" s="2"/>
      <c r="AS1717" s="2"/>
      <c r="AT1717" s="2"/>
    </row>
    <row r="1718" spans="43:46" ht="12.75">
      <c r="AQ1718" s="2"/>
      <c r="AS1718" s="2"/>
      <c r="AT1718" s="2"/>
    </row>
    <row r="1719" spans="43:46" ht="12.75">
      <c r="AQ1719" s="2"/>
      <c r="AS1719" s="2"/>
      <c r="AT1719" s="2"/>
    </row>
    <row r="1720" spans="43:46" ht="12.75">
      <c r="AQ1720" s="2"/>
      <c r="AS1720" s="2"/>
      <c r="AT1720" s="2"/>
    </row>
    <row r="1721" spans="45:46" ht="12.75">
      <c r="AS1721" s="2"/>
      <c r="AT1721" s="2"/>
    </row>
    <row r="1722" spans="45:46" ht="12.75">
      <c r="AS1722" s="2"/>
      <c r="AT1722" s="2"/>
    </row>
    <row r="1723" spans="45:46" ht="12.75">
      <c r="AS1723" s="2"/>
      <c r="AT1723" s="2"/>
    </row>
    <row r="1724" spans="45:46" ht="12.75">
      <c r="AS1724" s="2"/>
      <c r="AT1724" s="2"/>
    </row>
    <row r="1725" spans="45:46" ht="12.75">
      <c r="AS1725" s="2"/>
      <c r="AT1725" s="2"/>
    </row>
    <row r="1726" spans="45:46" ht="12.75">
      <c r="AS1726" s="2"/>
      <c r="AT1726" s="2"/>
    </row>
    <row r="1727" spans="45:46" ht="12.75">
      <c r="AS1727" s="2"/>
      <c r="AT1727" s="2"/>
    </row>
    <row r="1728" spans="45:46" ht="12.75">
      <c r="AS1728" s="2"/>
      <c r="AT1728" s="2"/>
    </row>
    <row r="1729" spans="45:46" ht="12.75">
      <c r="AS1729" s="2"/>
      <c r="AT1729" s="2"/>
    </row>
    <row r="1730" spans="45:46" ht="12.75">
      <c r="AS1730" s="2"/>
      <c r="AT1730" s="2"/>
    </row>
    <row r="1731" spans="45:46" ht="12.75">
      <c r="AS1731" s="2"/>
      <c r="AT1731" s="2"/>
    </row>
    <row r="1732" spans="45:46" ht="12.75">
      <c r="AS1732" s="2"/>
      <c r="AT1732" s="2"/>
    </row>
    <row r="1733" spans="45:46" ht="12.75">
      <c r="AS1733" s="2"/>
      <c r="AT1733" s="2"/>
    </row>
    <row r="1734" spans="43:46" ht="12.75">
      <c r="AQ1734" s="2"/>
      <c r="AS1734" s="2"/>
      <c r="AT1734" s="2"/>
    </row>
    <row r="1735" spans="45:46" ht="12.75">
      <c r="AS1735" s="2"/>
      <c r="AT1735" s="2"/>
    </row>
    <row r="1736" spans="43:46" ht="12.75">
      <c r="AQ1736" s="2"/>
      <c r="AS1736" s="2"/>
      <c r="AT1736" s="2"/>
    </row>
    <row r="1737" spans="43:46" ht="12.75">
      <c r="AQ1737" s="2"/>
      <c r="AS1737" s="2"/>
      <c r="AT1737" s="2"/>
    </row>
    <row r="1738" spans="43:46" ht="12.75">
      <c r="AQ1738" s="2"/>
      <c r="AS1738" s="2"/>
      <c r="AT1738" s="2"/>
    </row>
    <row r="1739" spans="43:46" ht="12.75">
      <c r="AQ1739" s="2"/>
      <c r="AS1739" s="2"/>
      <c r="AT1739" s="2"/>
    </row>
    <row r="1740" spans="43:46" ht="12.75">
      <c r="AQ1740" s="2"/>
      <c r="AS1740" s="2"/>
      <c r="AT1740" s="2"/>
    </row>
    <row r="1741" spans="45:46" ht="12.75">
      <c r="AS1741" s="2"/>
      <c r="AT1741" s="2"/>
    </row>
    <row r="1742" spans="43:46" ht="12.75">
      <c r="AQ1742" s="2"/>
      <c r="AS1742" s="2"/>
      <c r="AT1742" s="2"/>
    </row>
    <row r="1743" spans="43:46" ht="12.75">
      <c r="AQ1743" s="2"/>
      <c r="AS1743" s="2"/>
      <c r="AT1743" s="2"/>
    </row>
    <row r="1744" spans="43:46" ht="12.75">
      <c r="AQ1744" s="2"/>
      <c r="AS1744" s="2"/>
      <c r="AT1744" s="2"/>
    </row>
    <row r="1745" spans="43:46" ht="12.75">
      <c r="AQ1745" s="2"/>
      <c r="AS1745" s="2"/>
      <c r="AT1745" s="2"/>
    </row>
    <row r="1746" spans="43:46" ht="12.75">
      <c r="AQ1746" s="2"/>
      <c r="AS1746" s="2"/>
      <c r="AT1746" s="2"/>
    </row>
    <row r="1747" spans="43:46" ht="12.75">
      <c r="AQ1747" s="2"/>
      <c r="AS1747" s="2"/>
      <c r="AT1747" s="2"/>
    </row>
    <row r="1748" spans="43:46" ht="12.75">
      <c r="AQ1748" s="2"/>
      <c r="AS1748" s="2"/>
      <c r="AT1748" s="2"/>
    </row>
    <row r="1749" spans="43:46" ht="12.75">
      <c r="AQ1749" s="2"/>
      <c r="AS1749" s="2"/>
      <c r="AT1749" s="2"/>
    </row>
    <row r="1750" spans="45:46" ht="12.75">
      <c r="AS1750" s="2"/>
      <c r="AT1750" s="2"/>
    </row>
    <row r="1751" spans="43:46" ht="12.75">
      <c r="AQ1751" s="2"/>
      <c r="AS1751" s="2"/>
      <c r="AT1751" s="2"/>
    </row>
    <row r="1752" spans="43:46" ht="12.75">
      <c r="AQ1752" s="2"/>
      <c r="AS1752" s="2"/>
      <c r="AT1752" s="2"/>
    </row>
    <row r="1753" spans="43:46" ht="12.75">
      <c r="AQ1753" s="2"/>
      <c r="AS1753" s="2"/>
      <c r="AT1753" s="2"/>
    </row>
    <row r="1754" spans="43:46" ht="12.75">
      <c r="AQ1754" s="2"/>
      <c r="AS1754" s="2"/>
      <c r="AT1754" s="2"/>
    </row>
    <row r="1755" spans="43:46" ht="12.75">
      <c r="AQ1755" s="2"/>
      <c r="AS1755" s="2"/>
      <c r="AT1755" s="2"/>
    </row>
    <row r="1756" spans="43:46" ht="12.75">
      <c r="AQ1756" s="2"/>
      <c r="AS1756" s="2"/>
      <c r="AT1756" s="2"/>
    </row>
    <row r="1757" spans="43:46" ht="12.75">
      <c r="AQ1757" s="2"/>
      <c r="AS1757" s="2"/>
      <c r="AT1757" s="2"/>
    </row>
    <row r="1758" spans="45:46" ht="12.75">
      <c r="AS1758" s="2"/>
      <c r="AT1758" s="2"/>
    </row>
    <row r="1759" spans="45:46" ht="12.75">
      <c r="AS1759" s="2"/>
      <c r="AT1759" s="2"/>
    </row>
    <row r="1760" spans="45:46" ht="12.75">
      <c r="AS1760" s="2"/>
      <c r="AT1760" s="2"/>
    </row>
    <row r="1761" spans="45:46" ht="12.75">
      <c r="AS1761" s="2"/>
      <c r="AT1761" s="2"/>
    </row>
    <row r="1762" spans="45:46" ht="12.75">
      <c r="AS1762" s="2"/>
      <c r="AT1762" s="2"/>
    </row>
    <row r="1763" spans="45:46" ht="12.75">
      <c r="AS1763" s="2"/>
      <c r="AT1763" s="2"/>
    </row>
    <row r="1764" spans="45:46" ht="12.75">
      <c r="AS1764" s="2"/>
      <c r="AT1764" s="2"/>
    </row>
    <row r="1765" spans="45:46" ht="12.75">
      <c r="AS1765" s="2"/>
      <c r="AT1765" s="2"/>
    </row>
    <row r="1766" spans="45:46" ht="12.75">
      <c r="AS1766" s="2"/>
      <c r="AT1766" s="2"/>
    </row>
    <row r="1767" spans="45:46" ht="12.75">
      <c r="AS1767" s="2"/>
      <c r="AT1767" s="2"/>
    </row>
    <row r="1768" spans="45:46" ht="12.75">
      <c r="AS1768" s="2"/>
      <c r="AT1768" s="2"/>
    </row>
    <row r="1769" spans="45:46" ht="12.75">
      <c r="AS1769" s="2"/>
      <c r="AT1769" s="2"/>
    </row>
    <row r="1770" spans="45:46" ht="12.75">
      <c r="AS1770" s="2"/>
      <c r="AT1770" s="2"/>
    </row>
  </sheetData>
  <sheetProtection/>
  <conditionalFormatting sqref="BR1 AX1:AX65536">
    <cfRule type="cellIs" priority="1" dxfId="0" operator="equal" stopIfTrue="1">
      <formula>"N"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4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T6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6" width="2.7109375" style="0" customWidth="1"/>
    <col min="7" max="7" width="14.28125" style="0" customWidth="1"/>
    <col min="8" max="9" width="2.7109375" style="0" customWidth="1"/>
    <col min="10" max="10" width="12.140625" style="0" bestFit="1" customWidth="1"/>
    <col min="11" max="11" width="11.8515625" style="0" bestFit="1" customWidth="1"/>
    <col min="12" max="13" width="12.421875" style="0" bestFit="1" customWidth="1"/>
    <col min="15" max="16" width="12.7109375" style="0" bestFit="1" customWidth="1"/>
    <col min="17" max="17" width="13.7109375" style="0" bestFit="1" customWidth="1"/>
    <col min="18" max="18" width="13.28125" style="0" bestFit="1" customWidth="1"/>
    <col min="19" max="20" width="12.7109375" style="0" bestFit="1" customWidth="1"/>
    <col min="22" max="22" width="12.57421875" style="0" customWidth="1"/>
    <col min="23" max="23" width="11.7109375" style="0" customWidth="1"/>
    <col min="24" max="24" width="12.140625" style="0" customWidth="1"/>
    <col min="25" max="25" width="12.421875" style="0" customWidth="1"/>
    <col min="26" max="27" width="12.421875" style="0" bestFit="1" customWidth="1"/>
    <col min="29" max="29" width="12.140625" style="0" customWidth="1"/>
    <col min="30" max="30" width="11.28125" style="0" customWidth="1"/>
    <col min="31" max="31" width="12.8515625" style="0" customWidth="1"/>
    <col min="32" max="32" width="11.57421875" style="0" customWidth="1"/>
    <col min="33" max="34" width="12.421875" style="0" bestFit="1" customWidth="1"/>
    <col min="36" max="36" width="11.140625" style="0" customWidth="1"/>
    <col min="37" max="37" width="11.7109375" style="0" customWidth="1"/>
    <col min="38" max="38" width="13.140625" style="0" customWidth="1"/>
    <col min="39" max="39" width="11.8515625" style="0" customWidth="1"/>
    <col min="40" max="41" width="12.421875" style="0" bestFit="1" customWidth="1"/>
    <col min="43" max="43" width="12.140625" style="0" customWidth="1"/>
    <col min="44" max="44" width="11.421875" style="0" customWidth="1"/>
    <col min="45" max="46" width="12.421875" style="0" bestFit="1" customWidth="1"/>
  </cols>
  <sheetData>
    <row r="1" spans="10:46" ht="12.75">
      <c r="J1" s="89" t="s">
        <v>18</v>
      </c>
      <c r="K1" s="89"/>
      <c r="L1" s="89"/>
      <c r="M1" s="89"/>
      <c r="O1" s="89" t="s">
        <v>19</v>
      </c>
      <c r="P1" s="89"/>
      <c r="Q1" s="89"/>
      <c r="R1" s="89"/>
      <c r="S1" s="89"/>
      <c r="T1" s="89"/>
      <c r="V1" s="89" t="s">
        <v>20</v>
      </c>
      <c r="W1" s="89"/>
      <c r="X1" s="89"/>
      <c r="Y1" s="89"/>
      <c r="Z1" s="89"/>
      <c r="AA1" s="89"/>
      <c r="AC1" s="89" t="s">
        <v>20</v>
      </c>
      <c r="AD1" s="89"/>
      <c r="AE1" s="89"/>
      <c r="AF1" s="89"/>
      <c r="AG1" s="89"/>
      <c r="AH1" s="89"/>
      <c r="AJ1" s="89" t="s">
        <v>21</v>
      </c>
      <c r="AK1" s="89"/>
      <c r="AL1" s="89"/>
      <c r="AM1" s="89"/>
      <c r="AN1" s="89"/>
      <c r="AO1" s="89"/>
      <c r="AQ1" s="89" t="s">
        <v>22</v>
      </c>
      <c r="AR1" s="89"/>
      <c r="AS1" s="89"/>
      <c r="AT1" s="89"/>
    </row>
    <row r="2" spans="2:46" ht="12.75">
      <c r="B2" s="3"/>
      <c r="C2" t="s">
        <v>26</v>
      </c>
      <c r="G2" t="str">
        <f>"01/07/2016"</f>
        <v>01/07/2016</v>
      </c>
      <c r="J2" t="s">
        <v>11</v>
      </c>
      <c r="K2" s="3" t="s">
        <v>17</v>
      </c>
      <c r="L2" s="3" t="s">
        <v>25</v>
      </c>
      <c r="M2" s="3" t="s">
        <v>25</v>
      </c>
      <c r="O2" t="s">
        <v>2</v>
      </c>
      <c r="P2" t="s">
        <v>2</v>
      </c>
      <c r="Q2" t="s">
        <v>11</v>
      </c>
      <c r="R2" s="3" t="s">
        <v>17</v>
      </c>
      <c r="S2" s="76" t="s">
        <v>25</v>
      </c>
      <c r="T2" s="76" t="s">
        <v>25</v>
      </c>
      <c r="V2" t="s">
        <v>2</v>
      </c>
      <c r="W2" t="s">
        <v>2</v>
      </c>
      <c r="X2" t="s">
        <v>11</v>
      </c>
      <c r="Y2" s="3" t="s">
        <v>17</v>
      </c>
      <c r="Z2" s="3" t="s">
        <v>25</v>
      </c>
      <c r="AA2" s="3" t="s">
        <v>25</v>
      </c>
      <c r="AC2" t="s">
        <v>2</v>
      </c>
      <c r="AD2" t="s">
        <v>2</v>
      </c>
      <c r="AE2" t="s">
        <v>11</v>
      </c>
      <c r="AF2" s="3" t="s">
        <v>17</v>
      </c>
      <c r="AG2" s="3" t="s">
        <v>25</v>
      </c>
      <c r="AH2" s="3" t="s">
        <v>25</v>
      </c>
      <c r="AJ2" t="s">
        <v>2</v>
      </c>
      <c r="AK2" t="s">
        <v>2</v>
      </c>
      <c r="AL2" t="s">
        <v>11</v>
      </c>
      <c r="AM2" s="3" t="s">
        <v>17</v>
      </c>
      <c r="AN2" s="3" t="s">
        <v>25</v>
      </c>
      <c r="AO2" s="3" t="s">
        <v>25</v>
      </c>
      <c r="AQ2" t="s">
        <v>11</v>
      </c>
      <c r="AR2" s="3" t="s">
        <v>17</v>
      </c>
      <c r="AS2" s="3" t="s">
        <v>25</v>
      </c>
      <c r="AT2" s="3" t="s">
        <v>25</v>
      </c>
    </row>
    <row r="3" spans="10:46" ht="12.75">
      <c r="J3" t="s">
        <v>12</v>
      </c>
      <c r="L3" s="2" t="str">
        <f>"&gt;="&amp;$G$2</f>
        <v>&gt;=01/07/2016</v>
      </c>
      <c r="M3" s="2" t="str">
        <f>"&lt;="&amp;$G$4</f>
        <v>&lt;=30/09/2016</v>
      </c>
      <c r="O3" s="4" t="str">
        <f>"&gt;= 0"</f>
        <v>&gt;= 0</v>
      </c>
      <c r="P3" s="4" t="str">
        <f>"&lt;= 30"</f>
        <v>&lt;= 30</v>
      </c>
      <c r="Q3" t="s">
        <v>12</v>
      </c>
      <c r="S3" s="2" t="str">
        <f>"&gt;="&amp;$G$2</f>
        <v>&gt;=01/07/2016</v>
      </c>
      <c r="T3" s="2" t="str">
        <f>"&lt;="&amp;$G$4</f>
        <v>&lt;=30/09/2016</v>
      </c>
      <c r="V3" s="4" t="str">
        <f>"&gt; 30"</f>
        <v>&gt; 30</v>
      </c>
      <c r="W3" s="4" t="str">
        <f>"&lt;= 60"</f>
        <v>&lt;= 60</v>
      </c>
      <c r="X3" t="s">
        <v>12</v>
      </c>
      <c r="Z3" s="2" t="str">
        <f>"&gt;="&amp;$G$2</f>
        <v>&gt;=01/07/2016</v>
      </c>
      <c r="AA3" s="2" t="str">
        <f>"&lt;="&amp;$G$4</f>
        <v>&lt;=30/09/2016</v>
      </c>
      <c r="AC3" s="4" t="str">
        <f>"&gt; 60"</f>
        <v>&gt; 60</v>
      </c>
      <c r="AD3" s="4" t="str">
        <f>"&lt;= 90"</f>
        <v>&lt;= 90</v>
      </c>
      <c r="AE3" t="s">
        <v>12</v>
      </c>
      <c r="AG3" s="2" t="str">
        <f>"&gt;="&amp;$G$2</f>
        <v>&gt;=01/07/2016</v>
      </c>
      <c r="AH3" s="2" t="str">
        <f>"&lt;="&amp;$G$4</f>
        <v>&lt;=30/09/2016</v>
      </c>
      <c r="AJ3" s="4" t="str">
        <f>"&gt; 90"</f>
        <v>&gt; 90</v>
      </c>
      <c r="AK3" s="4" t="str">
        <f>"&lt;= 999999"</f>
        <v>&lt;= 999999</v>
      </c>
      <c r="AL3" t="s">
        <v>12</v>
      </c>
      <c r="AN3" s="2" t="str">
        <f>"&gt;="&amp;$G$2</f>
        <v>&gt;=01/07/2016</v>
      </c>
      <c r="AO3" s="2" t="str">
        <f>"&lt;="&amp;$G$4</f>
        <v>&lt;=30/09/2016</v>
      </c>
      <c r="AQ3" s="4" t="s">
        <v>14</v>
      </c>
      <c r="AS3" s="2" t="str">
        <f>"&gt;="&amp;$G$2</f>
        <v>&gt;=01/07/2016</v>
      </c>
      <c r="AT3" s="2" t="str">
        <f>"&lt;="&amp;$G$4</f>
        <v>&lt;=30/09/2016</v>
      </c>
    </row>
    <row r="4" spans="3:46" ht="12.75">
      <c r="C4" t="s">
        <v>27</v>
      </c>
      <c r="D4" s="4"/>
      <c r="G4" t="str">
        <f>"30/09/2016"</f>
        <v>30/09/2016</v>
      </c>
      <c r="L4" s="2"/>
      <c r="M4" s="2"/>
      <c r="O4" s="4"/>
      <c r="P4" s="4"/>
      <c r="S4" s="2"/>
      <c r="T4" s="2"/>
      <c r="V4" s="4"/>
      <c r="W4" s="4"/>
      <c r="Z4" s="2"/>
      <c r="AA4" s="2"/>
      <c r="AC4" s="4"/>
      <c r="AD4" s="4"/>
      <c r="AG4" s="2"/>
      <c r="AH4" s="2"/>
      <c r="AJ4" s="4"/>
      <c r="AK4" s="4"/>
      <c r="AN4" s="2"/>
      <c r="AO4" s="2"/>
      <c r="AQ4" s="4"/>
      <c r="AS4" s="2"/>
      <c r="AT4" s="2"/>
    </row>
    <row r="5" spans="12:46" ht="12.75">
      <c r="L5" s="2"/>
      <c r="M5" s="2"/>
      <c r="O5" s="4"/>
      <c r="P5" s="4"/>
      <c r="S5" s="2"/>
      <c r="T5" s="2"/>
      <c r="V5" s="4"/>
      <c r="W5" s="4"/>
      <c r="Z5" s="2"/>
      <c r="AA5" s="2"/>
      <c r="AC5" s="4"/>
      <c r="AD5" s="4"/>
      <c r="AG5" s="2"/>
      <c r="AH5" s="2"/>
      <c r="AJ5" s="4"/>
      <c r="AK5" s="4"/>
      <c r="AN5" s="2"/>
      <c r="AO5" s="2"/>
      <c r="AQ5" s="4"/>
      <c r="AS5" s="2"/>
      <c r="AT5" s="2"/>
    </row>
    <row r="6" spans="3:46" ht="12.75">
      <c r="C6" t="s">
        <v>28</v>
      </c>
      <c r="D6" s="4"/>
      <c r="E6" s="4"/>
      <c r="G6">
        <v>2016</v>
      </c>
      <c r="J6" s="89"/>
      <c r="K6" s="89"/>
      <c r="L6" s="89"/>
      <c r="M6" s="89"/>
      <c r="O6" s="89"/>
      <c r="P6" s="89"/>
      <c r="Q6" s="89"/>
      <c r="R6" s="89"/>
      <c r="S6" s="89"/>
      <c r="T6" s="89"/>
      <c r="V6" s="89"/>
      <c r="W6" s="89"/>
      <c r="X6" s="89"/>
      <c r="Y6" s="89"/>
      <c r="Z6" s="89"/>
      <c r="AA6" s="89"/>
      <c r="AC6" s="89"/>
      <c r="AD6" s="89"/>
      <c r="AE6" s="89"/>
      <c r="AF6" s="89"/>
      <c r="AG6" s="89"/>
      <c r="AH6" s="89"/>
      <c r="AJ6" s="89"/>
      <c r="AK6" s="89"/>
      <c r="AL6" s="89"/>
      <c r="AM6" s="89"/>
      <c r="AN6" s="89"/>
      <c r="AO6" s="89"/>
      <c r="AQ6" s="89"/>
      <c r="AR6" s="89"/>
      <c r="AS6" s="89"/>
      <c r="AT6" s="89"/>
    </row>
    <row r="7" spans="11:46" ht="12.75">
      <c r="K7" s="3"/>
      <c r="L7" s="3"/>
      <c r="M7" s="3"/>
      <c r="R7" s="3"/>
      <c r="S7" s="3"/>
      <c r="T7" s="3"/>
      <c r="Y7" s="3"/>
      <c r="Z7" s="3"/>
      <c r="AA7" s="3"/>
      <c r="AF7" s="3"/>
      <c r="AG7" s="3"/>
      <c r="AH7" s="3"/>
      <c r="AM7" s="3"/>
      <c r="AN7" s="3"/>
      <c r="AO7" s="3"/>
      <c r="AR7" s="3"/>
      <c r="AS7" s="3"/>
      <c r="AT7" s="3"/>
    </row>
    <row r="8" spans="3:46" ht="12.75">
      <c r="C8" t="s">
        <v>29</v>
      </c>
      <c r="G8" s="2">
        <f>DATE($G$6,1,1)</f>
        <v>42370</v>
      </c>
      <c r="J8" s="89" t="s">
        <v>18</v>
      </c>
      <c r="K8" s="89"/>
      <c r="L8" s="89"/>
      <c r="M8" s="89"/>
      <c r="O8" s="89" t="s">
        <v>19</v>
      </c>
      <c r="P8" s="89"/>
      <c r="Q8" s="89"/>
      <c r="R8" s="89"/>
      <c r="S8" s="89"/>
      <c r="T8" s="89"/>
      <c r="V8" s="89" t="s">
        <v>20</v>
      </c>
      <c r="W8" s="89"/>
      <c r="X8" s="89"/>
      <c r="Y8" s="89"/>
      <c r="Z8" s="89"/>
      <c r="AA8" s="89"/>
      <c r="AC8" s="89" t="s">
        <v>20</v>
      </c>
      <c r="AD8" s="89"/>
      <c r="AE8" s="89"/>
      <c r="AF8" s="89"/>
      <c r="AG8" s="89"/>
      <c r="AH8" s="89"/>
      <c r="AJ8" s="89" t="s">
        <v>21</v>
      </c>
      <c r="AK8" s="89"/>
      <c r="AL8" s="89"/>
      <c r="AM8" s="89"/>
      <c r="AN8" s="89"/>
      <c r="AO8" s="89"/>
      <c r="AQ8" s="89" t="s">
        <v>22</v>
      </c>
      <c r="AR8" s="89"/>
      <c r="AS8" s="89"/>
      <c r="AT8" s="89"/>
    </row>
    <row r="9" spans="4:46" ht="12.75">
      <c r="D9" s="4"/>
      <c r="E9" s="4"/>
      <c r="G9" s="2">
        <f>DATE($G$6,1,31)</f>
        <v>42400</v>
      </c>
      <c r="J9" t="s">
        <v>11</v>
      </c>
      <c r="K9" s="3" t="s">
        <v>17</v>
      </c>
      <c r="L9" s="3" t="s">
        <v>25</v>
      </c>
      <c r="M9" s="3" t="s">
        <v>25</v>
      </c>
      <c r="O9" t="s">
        <v>2</v>
      </c>
      <c r="P9" t="s">
        <v>2</v>
      </c>
      <c r="Q9" t="s">
        <v>11</v>
      </c>
      <c r="R9" s="3" t="s">
        <v>17</v>
      </c>
      <c r="S9" s="3" t="s">
        <v>25</v>
      </c>
      <c r="T9" s="3" t="s">
        <v>25</v>
      </c>
      <c r="V9" t="s">
        <v>2</v>
      </c>
      <c r="W9" t="s">
        <v>2</v>
      </c>
      <c r="X9" t="s">
        <v>11</v>
      </c>
      <c r="Y9" s="3" t="s">
        <v>17</v>
      </c>
      <c r="Z9" s="3" t="s">
        <v>25</v>
      </c>
      <c r="AA9" s="3" t="s">
        <v>25</v>
      </c>
      <c r="AC9" t="s">
        <v>2</v>
      </c>
      <c r="AD9" t="s">
        <v>2</v>
      </c>
      <c r="AE9" t="s">
        <v>11</v>
      </c>
      <c r="AF9" s="3" t="s">
        <v>17</v>
      </c>
      <c r="AG9" s="3" t="s">
        <v>25</v>
      </c>
      <c r="AH9" s="3" t="s">
        <v>25</v>
      </c>
      <c r="AJ9" t="s">
        <v>2</v>
      </c>
      <c r="AK9" t="s">
        <v>2</v>
      </c>
      <c r="AL9" t="s">
        <v>11</v>
      </c>
      <c r="AM9" s="3" t="s">
        <v>17</v>
      </c>
      <c r="AN9" s="3" t="s">
        <v>25</v>
      </c>
      <c r="AO9" s="3" t="s">
        <v>25</v>
      </c>
      <c r="AQ9" t="s">
        <v>11</v>
      </c>
      <c r="AR9" s="3" t="s">
        <v>17</v>
      </c>
      <c r="AS9" s="3" t="s">
        <v>25</v>
      </c>
      <c r="AT9" s="3" t="s">
        <v>25</v>
      </c>
    </row>
    <row r="10" spans="10:46" ht="12.75">
      <c r="J10" t="s">
        <v>12</v>
      </c>
      <c r="L10" s="2" t="str">
        <f>"&gt;="&amp;TEXT($G8,"GG/MM/AAAA")</f>
        <v>&gt;=01/01/2016</v>
      </c>
      <c r="M10" s="2" t="str">
        <f>"&lt;="&amp;TEXT($G9,"GG/MM/AAAA")</f>
        <v>&lt;=31/01/2016</v>
      </c>
      <c r="O10" s="4" t="str">
        <f>"&gt;= 0"</f>
        <v>&gt;= 0</v>
      </c>
      <c r="P10" s="4" t="str">
        <f>"&lt;= 30"</f>
        <v>&lt;= 30</v>
      </c>
      <c r="Q10" t="s">
        <v>12</v>
      </c>
      <c r="S10" s="2" t="str">
        <f>"&gt;="&amp;TEXT($G8,"GG/MM/AAAA")</f>
        <v>&gt;=01/01/2016</v>
      </c>
      <c r="T10" s="2" t="str">
        <f>"&lt;="&amp;TEXT($G9,"GG/MM/AAAA")</f>
        <v>&lt;=31/01/2016</v>
      </c>
      <c r="V10" s="4" t="str">
        <f>"&gt; 30"</f>
        <v>&gt; 30</v>
      </c>
      <c r="W10" s="4" t="str">
        <f>"&lt;= 60"</f>
        <v>&lt;= 60</v>
      </c>
      <c r="X10" t="s">
        <v>12</v>
      </c>
      <c r="Z10" s="2" t="str">
        <f>"&gt;="&amp;TEXT($G8,"GG/MM/AAAA")</f>
        <v>&gt;=01/01/2016</v>
      </c>
      <c r="AA10" s="2" t="str">
        <f>"&lt;="&amp;TEXT($G9,"GG/MM/AAAA")</f>
        <v>&lt;=31/01/2016</v>
      </c>
      <c r="AC10" s="4" t="str">
        <f>"&gt; 60"</f>
        <v>&gt; 60</v>
      </c>
      <c r="AD10" s="4" t="str">
        <f>"&lt;= 90"</f>
        <v>&lt;= 90</v>
      </c>
      <c r="AE10" t="s">
        <v>12</v>
      </c>
      <c r="AG10" s="2" t="str">
        <f>"&gt;="&amp;TEXT($G8,"GG/MM/AAAA")</f>
        <v>&gt;=01/01/2016</v>
      </c>
      <c r="AH10" s="2" t="str">
        <f>"&lt;="&amp;TEXT($G9,"GG/MM/AAAA")</f>
        <v>&lt;=31/01/2016</v>
      </c>
      <c r="AJ10" s="4" t="str">
        <f>"&gt; 90"</f>
        <v>&gt; 90</v>
      </c>
      <c r="AK10" s="4" t="str">
        <f>"&lt;= 999999"</f>
        <v>&lt;= 999999</v>
      </c>
      <c r="AL10" t="s">
        <v>12</v>
      </c>
      <c r="AN10" s="2" t="str">
        <f>"&gt;="&amp;TEXT($G8,"GG/MM/AAAA")</f>
        <v>&gt;=01/01/2016</v>
      </c>
      <c r="AO10" s="2" t="str">
        <f>"&lt;="&amp;TEXT($G9,"GG/MM/AAAA")</f>
        <v>&lt;=31/01/2016</v>
      </c>
      <c r="AQ10" s="4" t="s">
        <v>14</v>
      </c>
      <c r="AS10" s="2" t="str">
        <f>"&gt;="&amp;TEXT($G8,"GG/MM/AAAA")</f>
        <v>&gt;=01/01/2016</v>
      </c>
      <c r="AT10" s="2" t="str">
        <f>"&lt;="&amp;TEXT($G9,"GG/MM/AAAA")</f>
        <v>&lt;=31/01/2016</v>
      </c>
    </row>
    <row r="11" spans="10:46" ht="12.75">
      <c r="J11" s="89"/>
      <c r="K11" s="89"/>
      <c r="L11" s="89"/>
      <c r="M11" s="89"/>
      <c r="O11" s="89"/>
      <c r="P11" s="89"/>
      <c r="Q11" s="89"/>
      <c r="R11" s="89"/>
      <c r="S11" s="89"/>
      <c r="T11" s="89"/>
      <c r="V11" s="89"/>
      <c r="W11" s="89"/>
      <c r="X11" s="89"/>
      <c r="Y11" s="89"/>
      <c r="Z11" s="89"/>
      <c r="AA11" s="89"/>
      <c r="AC11" s="89"/>
      <c r="AD11" s="89"/>
      <c r="AE11" s="89"/>
      <c r="AF11" s="89"/>
      <c r="AG11" s="89"/>
      <c r="AH11" s="89"/>
      <c r="AJ11" s="89"/>
      <c r="AK11" s="89"/>
      <c r="AL11" s="89"/>
      <c r="AM11" s="89"/>
      <c r="AN11" s="89"/>
      <c r="AO11" s="89"/>
      <c r="AQ11" s="89"/>
      <c r="AR11" s="89"/>
      <c r="AS11" s="89"/>
      <c r="AT11" s="89"/>
    </row>
    <row r="12" spans="3:46" ht="12.75">
      <c r="C12" t="s">
        <v>30</v>
      </c>
      <c r="G12" s="2">
        <f>DATE($G$6,2,1)</f>
        <v>42401</v>
      </c>
      <c r="J12" s="89" t="s">
        <v>18</v>
      </c>
      <c r="K12" s="89"/>
      <c r="L12" s="89"/>
      <c r="M12" s="89"/>
      <c r="O12" s="89" t="s">
        <v>19</v>
      </c>
      <c r="P12" s="89"/>
      <c r="Q12" s="89"/>
      <c r="R12" s="89"/>
      <c r="S12" s="89"/>
      <c r="T12" s="89"/>
      <c r="V12" s="89" t="s">
        <v>20</v>
      </c>
      <c r="W12" s="89"/>
      <c r="X12" s="89"/>
      <c r="Y12" s="89"/>
      <c r="Z12" s="89"/>
      <c r="AA12" s="89"/>
      <c r="AC12" s="89" t="s">
        <v>20</v>
      </c>
      <c r="AD12" s="89"/>
      <c r="AE12" s="89"/>
      <c r="AF12" s="89"/>
      <c r="AG12" s="89"/>
      <c r="AH12" s="89"/>
      <c r="AJ12" s="89" t="s">
        <v>21</v>
      </c>
      <c r="AK12" s="89"/>
      <c r="AL12" s="89"/>
      <c r="AM12" s="89"/>
      <c r="AN12" s="89"/>
      <c r="AO12" s="89"/>
      <c r="AQ12" s="89" t="s">
        <v>22</v>
      </c>
      <c r="AR12" s="89"/>
      <c r="AS12" s="89"/>
      <c r="AT12" s="89"/>
    </row>
    <row r="13" spans="4:46" ht="12.75">
      <c r="D13" s="4"/>
      <c r="E13" s="4"/>
      <c r="G13" s="2">
        <f>DATE($G$6,2,28)</f>
        <v>42428</v>
      </c>
      <c r="J13" t="s">
        <v>11</v>
      </c>
      <c r="K13" s="3" t="s">
        <v>17</v>
      </c>
      <c r="L13" s="3" t="s">
        <v>25</v>
      </c>
      <c r="M13" s="3" t="s">
        <v>25</v>
      </c>
      <c r="O13" t="s">
        <v>2</v>
      </c>
      <c r="P13" t="s">
        <v>2</v>
      </c>
      <c r="Q13" t="s">
        <v>11</v>
      </c>
      <c r="R13" s="3" t="s">
        <v>17</v>
      </c>
      <c r="S13" s="3" t="s">
        <v>25</v>
      </c>
      <c r="T13" s="3" t="s">
        <v>25</v>
      </c>
      <c r="V13" t="s">
        <v>2</v>
      </c>
      <c r="W13" t="s">
        <v>2</v>
      </c>
      <c r="X13" t="s">
        <v>11</v>
      </c>
      <c r="Y13" s="3" t="s">
        <v>17</v>
      </c>
      <c r="Z13" s="3" t="s">
        <v>25</v>
      </c>
      <c r="AA13" s="3" t="s">
        <v>25</v>
      </c>
      <c r="AC13" t="s">
        <v>2</v>
      </c>
      <c r="AD13" t="s">
        <v>2</v>
      </c>
      <c r="AE13" t="s">
        <v>11</v>
      </c>
      <c r="AF13" s="3" t="s">
        <v>17</v>
      </c>
      <c r="AG13" s="3" t="s">
        <v>25</v>
      </c>
      <c r="AH13" s="3" t="s">
        <v>25</v>
      </c>
      <c r="AJ13" t="s">
        <v>2</v>
      </c>
      <c r="AK13" t="s">
        <v>2</v>
      </c>
      <c r="AL13" t="s">
        <v>11</v>
      </c>
      <c r="AM13" s="3" t="s">
        <v>17</v>
      </c>
      <c r="AN13" s="3" t="s">
        <v>25</v>
      </c>
      <c r="AO13" s="3" t="s">
        <v>25</v>
      </c>
      <c r="AQ13" t="s">
        <v>11</v>
      </c>
      <c r="AR13" s="3" t="s">
        <v>17</v>
      </c>
      <c r="AS13" s="3" t="s">
        <v>25</v>
      </c>
      <c r="AT13" s="3" t="s">
        <v>25</v>
      </c>
    </row>
    <row r="14" spans="10:46" ht="12.75">
      <c r="J14" t="s">
        <v>12</v>
      </c>
      <c r="L14" s="2" t="str">
        <f>"&gt;="&amp;TEXT($G12,"GG/MM/AAAA")</f>
        <v>&gt;=01/02/2016</v>
      </c>
      <c r="M14" s="2" t="str">
        <f>"&lt;="&amp;TEXT($G13,"GG/MM/AAAA")</f>
        <v>&lt;=28/02/2016</v>
      </c>
      <c r="O14" s="4" t="str">
        <f>"&gt;= 0"</f>
        <v>&gt;= 0</v>
      </c>
      <c r="P14" s="4" t="str">
        <f>"&lt;= 30"</f>
        <v>&lt;= 30</v>
      </c>
      <c r="Q14" t="s">
        <v>12</v>
      </c>
      <c r="S14" s="2" t="str">
        <f>"&gt;="&amp;TEXT($G12,"GG/MM/AAAA")</f>
        <v>&gt;=01/02/2016</v>
      </c>
      <c r="T14" s="2" t="str">
        <f>"&lt;="&amp;TEXT($G13,"GG/MM/AAAA")</f>
        <v>&lt;=28/02/2016</v>
      </c>
      <c r="V14" s="4" t="str">
        <f>"&gt; 30"</f>
        <v>&gt; 30</v>
      </c>
      <c r="W14" s="4" t="str">
        <f>"&lt;= 60"</f>
        <v>&lt;= 60</v>
      </c>
      <c r="X14" t="s">
        <v>12</v>
      </c>
      <c r="Z14" s="2" t="str">
        <f>"&gt;="&amp;TEXT($G12,"GG/MM/AAAA")</f>
        <v>&gt;=01/02/2016</v>
      </c>
      <c r="AA14" s="2" t="str">
        <f>"&lt;="&amp;TEXT($G13,"GG/MM/AAAA")</f>
        <v>&lt;=28/02/2016</v>
      </c>
      <c r="AC14" s="4" t="str">
        <f>"&gt; 60"</f>
        <v>&gt; 60</v>
      </c>
      <c r="AD14" s="4" t="str">
        <f>"&lt;= 90"</f>
        <v>&lt;= 90</v>
      </c>
      <c r="AE14" t="s">
        <v>12</v>
      </c>
      <c r="AG14" s="2" t="str">
        <f>"&gt;="&amp;TEXT($G12,"GG/MM/AAAA")</f>
        <v>&gt;=01/02/2016</v>
      </c>
      <c r="AH14" s="2" t="str">
        <f>"&lt;="&amp;TEXT($G13,"GG/MM/AAAA")</f>
        <v>&lt;=28/02/2016</v>
      </c>
      <c r="AJ14" s="4" t="str">
        <f>"&gt; 90"</f>
        <v>&gt; 90</v>
      </c>
      <c r="AK14" s="4" t="str">
        <f>"&lt;= 999999"</f>
        <v>&lt;= 999999</v>
      </c>
      <c r="AL14" t="s">
        <v>12</v>
      </c>
      <c r="AN14" s="2" t="str">
        <f>"&gt;="&amp;TEXT($G12,"GG/MM/AAAA")</f>
        <v>&gt;=01/02/2016</v>
      </c>
      <c r="AO14" s="2" t="str">
        <f>"&lt;="&amp;TEXT($G13,"GG/MM/AAAA")</f>
        <v>&lt;=28/02/2016</v>
      </c>
      <c r="AQ14" s="4" t="s">
        <v>14</v>
      </c>
      <c r="AS14" s="2" t="str">
        <f>"&gt;="&amp;TEXT($G12,"GG/MM/AAAA")</f>
        <v>&gt;=01/02/2016</v>
      </c>
      <c r="AT14" s="2" t="str">
        <f>"&lt;="&amp;TEXT($G13,"GG/MM/AAAA")</f>
        <v>&lt;=28/02/2016</v>
      </c>
    </row>
    <row r="15" spans="12:46" ht="12.75">
      <c r="L15" s="2"/>
      <c r="M15" s="2"/>
      <c r="O15" s="4"/>
      <c r="P15" s="4"/>
      <c r="S15" s="2"/>
      <c r="T15" s="2"/>
      <c r="V15" s="4"/>
      <c r="W15" s="4"/>
      <c r="Z15" s="2"/>
      <c r="AA15" s="2"/>
      <c r="AC15" s="4"/>
      <c r="AD15" s="4"/>
      <c r="AG15" s="2"/>
      <c r="AH15" s="2"/>
      <c r="AJ15" s="4"/>
      <c r="AK15" s="4"/>
      <c r="AN15" s="2"/>
      <c r="AO15" s="2"/>
      <c r="AQ15" s="4"/>
      <c r="AS15" s="2"/>
      <c r="AT15" s="2"/>
    </row>
    <row r="16" spans="3:46" ht="12.75">
      <c r="C16" t="s">
        <v>31</v>
      </c>
      <c r="G16" s="2">
        <f>DATE($G$6,3,1)</f>
        <v>42430</v>
      </c>
      <c r="J16" s="89" t="s">
        <v>18</v>
      </c>
      <c r="K16" s="89"/>
      <c r="L16" s="89"/>
      <c r="M16" s="89"/>
      <c r="O16" s="89" t="s">
        <v>19</v>
      </c>
      <c r="P16" s="89"/>
      <c r="Q16" s="89"/>
      <c r="R16" s="89"/>
      <c r="S16" s="89"/>
      <c r="T16" s="89"/>
      <c r="V16" s="89" t="s">
        <v>20</v>
      </c>
      <c r="W16" s="89"/>
      <c r="X16" s="89"/>
      <c r="Y16" s="89"/>
      <c r="Z16" s="89"/>
      <c r="AA16" s="89"/>
      <c r="AC16" s="89" t="s">
        <v>20</v>
      </c>
      <c r="AD16" s="89"/>
      <c r="AE16" s="89"/>
      <c r="AF16" s="89"/>
      <c r="AG16" s="89"/>
      <c r="AH16" s="89"/>
      <c r="AJ16" s="89" t="s">
        <v>21</v>
      </c>
      <c r="AK16" s="89"/>
      <c r="AL16" s="89"/>
      <c r="AM16" s="89"/>
      <c r="AN16" s="89"/>
      <c r="AO16" s="89"/>
      <c r="AQ16" s="89" t="s">
        <v>22</v>
      </c>
      <c r="AR16" s="89"/>
      <c r="AS16" s="89"/>
      <c r="AT16" s="89"/>
    </row>
    <row r="17" spans="4:46" ht="12.75">
      <c r="D17" s="4"/>
      <c r="E17" s="4"/>
      <c r="G17" s="2">
        <f>DATE($G$6,3,31)</f>
        <v>42460</v>
      </c>
      <c r="J17" t="s">
        <v>11</v>
      </c>
      <c r="K17" s="3" t="s">
        <v>17</v>
      </c>
      <c r="L17" s="3" t="s">
        <v>25</v>
      </c>
      <c r="M17" s="3" t="s">
        <v>25</v>
      </c>
      <c r="O17" t="s">
        <v>2</v>
      </c>
      <c r="P17" t="s">
        <v>2</v>
      </c>
      <c r="Q17" t="s">
        <v>11</v>
      </c>
      <c r="R17" s="3" t="s">
        <v>17</v>
      </c>
      <c r="S17" s="3" t="s">
        <v>25</v>
      </c>
      <c r="T17" s="3" t="s">
        <v>25</v>
      </c>
      <c r="V17" t="s">
        <v>2</v>
      </c>
      <c r="W17" t="s">
        <v>2</v>
      </c>
      <c r="X17" t="s">
        <v>11</v>
      </c>
      <c r="Y17" s="3" t="s">
        <v>17</v>
      </c>
      <c r="Z17" s="3" t="s">
        <v>25</v>
      </c>
      <c r="AA17" s="3" t="s">
        <v>25</v>
      </c>
      <c r="AC17" t="s">
        <v>2</v>
      </c>
      <c r="AD17" t="s">
        <v>2</v>
      </c>
      <c r="AE17" t="s">
        <v>11</v>
      </c>
      <c r="AF17" s="3" t="s">
        <v>17</v>
      </c>
      <c r="AG17" s="3" t="s">
        <v>25</v>
      </c>
      <c r="AH17" s="3" t="s">
        <v>25</v>
      </c>
      <c r="AJ17" t="s">
        <v>2</v>
      </c>
      <c r="AK17" t="s">
        <v>2</v>
      </c>
      <c r="AL17" t="s">
        <v>11</v>
      </c>
      <c r="AM17" s="3" t="s">
        <v>17</v>
      </c>
      <c r="AN17" s="3" t="s">
        <v>25</v>
      </c>
      <c r="AO17" s="3" t="s">
        <v>25</v>
      </c>
      <c r="AQ17" t="s">
        <v>11</v>
      </c>
      <c r="AR17" s="3" t="s">
        <v>17</v>
      </c>
      <c r="AS17" s="3" t="s">
        <v>25</v>
      </c>
      <c r="AT17" s="3" t="s">
        <v>25</v>
      </c>
    </row>
    <row r="18" spans="10:46" ht="12.75">
      <c r="J18" t="s">
        <v>12</v>
      </c>
      <c r="L18" s="2" t="str">
        <f>"&gt;="&amp;TEXT($G16,"GG/MM/AAAA")</f>
        <v>&gt;=01/03/2016</v>
      </c>
      <c r="M18" s="2" t="str">
        <f>"&lt;="&amp;TEXT($G17,"GG/MM/AAAA")</f>
        <v>&lt;=31/03/2016</v>
      </c>
      <c r="O18" s="4" t="str">
        <f>"&gt;= 0"</f>
        <v>&gt;= 0</v>
      </c>
      <c r="P18" s="4" t="str">
        <f>"&lt;= 30"</f>
        <v>&lt;= 30</v>
      </c>
      <c r="Q18" t="s">
        <v>12</v>
      </c>
      <c r="S18" s="2" t="str">
        <f>"&gt;="&amp;TEXT($G16,"GG/MM/AAAA")</f>
        <v>&gt;=01/03/2016</v>
      </c>
      <c r="T18" s="2" t="str">
        <f>"&lt;="&amp;TEXT($G17,"GG/MM/AAAA")</f>
        <v>&lt;=31/03/2016</v>
      </c>
      <c r="V18" s="4" t="str">
        <f>"&gt; 30"</f>
        <v>&gt; 30</v>
      </c>
      <c r="W18" s="4" t="str">
        <f>"&lt;= 60"</f>
        <v>&lt;= 60</v>
      </c>
      <c r="X18" t="s">
        <v>12</v>
      </c>
      <c r="Z18" s="2" t="str">
        <f>"&gt;="&amp;TEXT($G16,"GG/MM/AAAA")</f>
        <v>&gt;=01/03/2016</v>
      </c>
      <c r="AA18" s="2" t="str">
        <f>"&lt;="&amp;TEXT($G17,"GG/MM/AAAA")</f>
        <v>&lt;=31/03/2016</v>
      </c>
      <c r="AC18" s="4" t="str">
        <f>"&gt; 60"</f>
        <v>&gt; 60</v>
      </c>
      <c r="AD18" s="4" t="str">
        <f>"&lt;= 90"</f>
        <v>&lt;= 90</v>
      </c>
      <c r="AE18" t="s">
        <v>12</v>
      </c>
      <c r="AG18" s="2" t="str">
        <f>"&gt;="&amp;TEXT($G16,"GG/MM/AAAA")</f>
        <v>&gt;=01/03/2016</v>
      </c>
      <c r="AH18" s="2" t="str">
        <f>"&lt;="&amp;TEXT($G17,"GG/MM/AAAA")</f>
        <v>&lt;=31/03/2016</v>
      </c>
      <c r="AJ18" s="4" t="str">
        <f>"&gt; 90"</f>
        <v>&gt; 90</v>
      </c>
      <c r="AK18" s="4" t="str">
        <f>"&lt;= 999999"</f>
        <v>&lt;= 999999</v>
      </c>
      <c r="AL18" t="s">
        <v>12</v>
      </c>
      <c r="AN18" s="2" t="str">
        <f>"&gt;="&amp;TEXT($G16,"GG/MM/AAAA")</f>
        <v>&gt;=01/03/2016</v>
      </c>
      <c r="AO18" s="2" t="str">
        <f>"&lt;="&amp;TEXT($G17,"GG/MM/AAAA")</f>
        <v>&lt;=31/03/2016</v>
      </c>
      <c r="AQ18" s="4" t="s">
        <v>14</v>
      </c>
      <c r="AS18" s="2" t="str">
        <f>"&gt;="&amp;TEXT($G16,"GG/MM/AAAA")</f>
        <v>&gt;=01/03/2016</v>
      </c>
      <c r="AT18" s="2" t="str">
        <f>"&lt;="&amp;TEXT($G17,"GG/MM/AAAA")</f>
        <v>&lt;=31/03/2016</v>
      </c>
    </row>
    <row r="19" spans="12:46" ht="12.75">
      <c r="L19" s="2"/>
      <c r="M19" s="2"/>
      <c r="O19" s="4"/>
      <c r="P19" s="4"/>
      <c r="S19" s="2"/>
      <c r="T19" s="2"/>
      <c r="V19" s="4"/>
      <c r="W19" s="4"/>
      <c r="Z19" s="2"/>
      <c r="AA19" s="2"/>
      <c r="AC19" s="4"/>
      <c r="AD19" s="4"/>
      <c r="AG19" s="2"/>
      <c r="AH19" s="2"/>
      <c r="AJ19" s="4"/>
      <c r="AK19" s="4"/>
      <c r="AN19" s="2"/>
      <c r="AO19" s="2"/>
      <c r="AQ19" s="4"/>
      <c r="AS19" s="2"/>
      <c r="AT19" s="2"/>
    </row>
    <row r="20" spans="3:46" ht="12.75">
      <c r="C20" t="s">
        <v>32</v>
      </c>
      <c r="G20" s="2">
        <f>DATE($G$6,4,1)</f>
        <v>42461</v>
      </c>
      <c r="J20" s="89" t="s">
        <v>18</v>
      </c>
      <c r="K20" s="89"/>
      <c r="L20" s="89"/>
      <c r="M20" s="89"/>
      <c r="O20" s="89" t="s">
        <v>19</v>
      </c>
      <c r="P20" s="89"/>
      <c r="Q20" s="89"/>
      <c r="R20" s="89"/>
      <c r="S20" s="89"/>
      <c r="T20" s="89"/>
      <c r="V20" s="89" t="s">
        <v>20</v>
      </c>
      <c r="W20" s="89"/>
      <c r="X20" s="89"/>
      <c r="Y20" s="89"/>
      <c r="Z20" s="89"/>
      <c r="AA20" s="89"/>
      <c r="AC20" s="89" t="s">
        <v>20</v>
      </c>
      <c r="AD20" s="89"/>
      <c r="AE20" s="89"/>
      <c r="AF20" s="89"/>
      <c r="AG20" s="89"/>
      <c r="AH20" s="89"/>
      <c r="AJ20" s="89" t="s">
        <v>21</v>
      </c>
      <c r="AK20" s="89"/>
      <c r="AL20" s="89"/>
      <c r="AM20" s="89"/>
      <c r="AN20" s="89"/>
      <c r="AO20" s="89"/>
      <c r="AQ20" s="89" t="s">
        <v>22</v>
      </c>
      <c r="AR20" s="89"/>
      <c r="AS20" s="89"/>
      <c r="AT20" s="89"/>
    </row>
    <row r="21" spans="4:46" ht="12.75">
      <c r="D21" s="4"/>
      <c r="E21" s="4"/>
      <c r="G21" s="2">
        <f>DATE($G$6,4,30)</f>
        <v>42490</v>
      </c>
      <c r="J21" t="s">
        <v>11</v>
      </c>
      <c r="K21" s="3" t="s">
        <v>17</v>
      </c>
      <c r="L21" s="3" t="s">
        <v>25</v>
      </c>
      <c r="M21" s="3" t="s">
        <v>25</v>
      </c>
      <c r="O21" t="s">
        <v>2</v>
      </c>
      <c r="P21" t="s">
        <v>2</v>
      </c>
      <c r="Q21" t="s">
        <v>11</v>
      </c>
      <c r="R21" s="3" t="s">
        <v>17</v>
      </c>
      <c r="S21" s="3" t="s">
        <v>25</v>
      </c>
      <c r="T21" s="3" t="s">
        <v>25</v>
      </c>
      <c r="V21" t="s">
        <v>2</v>
      </c>
      <c r="W21" t="s">
        <v>2</v>
      </c>
      <c r="X21" t="s">
        <v>11</v>
      </c>
      <c r="Y21" s="3" t="s">
        <v>17</v>
      </c>
      <c r="Z21" s="3" t="s">
        <v>25</v>
      </c>
      <c r="AA21" s="3" t="s">
        <v>25</v>
      </c>
      <c r="AC21" t="s">
        <v>2</v>
      </c>
      <c r="AD21" t="s">
        <v>2</v>
      </c>
      <c r="AE21" t="s">
        <v>11</v>
      </c>
      <c r="AF21" s="3" t="s">
        <v>17</v>
      </c>
      <c r="AG21" s="3" t="s">
        <v>25</v>
      </c>
      <c r="AH21" s="3" t="s">
        <v>25</v>
      </c>
      <c r="AJ21" t="s">
        <v>2</v>
      </c>
      <c r="AK21" t="s">
        <v>2</v>
      </c>
      <c r="AL21" t="s">
        <v>11</v>
      </c>
      <c r="AM21" s="3" t="s">
        <v>17</v>
      </c>
      <c r="AN21" s="3" t="s">
        <v>25</v>
      </c>
      <c r="AO21" s="3" t="s">
        <v>25</v>
      </c>
      <c r="AQ21" t="s">
        <v>11</v>
      </c>
      <c r="AR21" s="3" t="s">
        <v>17</v>
      </c>
      <c r="AS21" s="3" t="s">
        <v>25</v>
      </c>
      <c r="AT21" s="3" t="s">
        <v>25</v>
      </c>
    </row>
    <row r="22" spans="10:46" ht="12.75">
      <c r="J22" t="s">
        <v>12</v>
      </c>
      <c r="L22" s="2" t="str">
        <f>"&gt;="&amp;TEXT($G20,"GG/MM/AAAA")</f>
        <v>&gt;=01/04/2016</v>
      </c>
      <c r="M22" s="2" t="str">
        <f>"&lt;="&amp;TEXT($G21,"GG/MM/AAAA")</f>
        <v>&lt;=30/04/2016</v>
      </c>
      <c r="O22" s="4" t="str">
        <f>"&gt;= 0"</f>
        <v>&gt;= 0</v>
      </c>
      <c r="P22" s="4" t="str">
        <f>"&lt;= 30"</f>
        <v>&lt;= 30</v>
      </c>
      <c r="Q22" t="s">
        <v>12</v>
      </c>
      <c r="S22" s="2" t="str">
        <f>"&gt;="&amp;TEXT($G20,"GG/MM/AAAA")</f>
        <v>&gt;=01/04/2016</v>
      </c>
      <c r="T22" s="2" t="str">
        <f>"&lt;="&amp;TEXT($G21,"GG/MM/AAAA")</f>
        <v>&lt;=30/04/2016</v>
      </c>
      <c r="V22" s="4" t="str">
        <f>"&gt; 30"</f>
        <v>&gt; 30</v>
      </c>
      <c r="W22" s="4" t="str">
        <f>"&lt;= 60"</f>
        <v>&lt;= 60</v>
      </c>
      <c r="X22" t="s">
        <v>12</v>
      </c>
      <c r="Z22" s="2" t="str">
        <f>"&gt;="&amp;TEXT($G20,"GG/MM/AAAA")</f>
        <v>&gt;=01/04/2016</v>
      </c>
      <c r="AA22" s="2" t="str">
        <f>"&lt;="&amp;TEXT($G21,"GG/MM/AAAA")</f>
        <v>&lt;=30/04/2016</v>
      </c>
      <c r="AC22" s="4" t="str">
        <f>"&gt; 60"</f>
        <v>&gt; 60</v>
      </c>
      <c r="AD22" s="4" t="str">
        <f>"&lt;= 90"</f>
        <v>&lt;= 90</v>
      </c>
      <c r="AE22" t="s">
        <v>12</v>
      </c>
      <c r="AG22" s="2" t="str">
        <f>"&gt;="&amp;TEXT($G20,"GG/MM/AAAA")</f>
        <v>&gt;=01/04/2016</v>
      </c>
      <c r="AH22" s="2" t="str">
        <f>"&lt;="&amp;TEXT($G21,"GG/MM/AAAA")</f>
        <v>&lt;=30/04/2016</v>
      </c>
      <c r="AJ22" s="4" t="str">
        <f>"&gt; 90"</f>
        <v>&gt; 90</v>
      </c>
      <c r="AK22" s="4" t="str">
        <f>"&lt;= 999999"</f>
        <v>&lt;= 999999</v>
      </c>
      <c r="AL22" t="s">
        <v>12</v>
      </c>
      <c r="AN22" s="2" t="str">
        <f>"&gt;="&amp;TEXT($G20,"GG/MM/AAAA")</f>
        <v>&gt;=01/04/2016</v>
      </c>
      <c r="AO22" s="2" t="str">
        <f>"&lt;="&amp;TEXT($G21,"GG/MM/AAAA")</f>
        <v>&lt;=30/04/2016</v>
      </c>
      <c r="AQ22" s="4" t="s">
        <v>14</v>
      </c>
      <c r="AS22" s="2" t="str">
        <f>"&gt;="&amp;TEXT($G20,"GG/MM/AAAA")</f>
        <v>&gt;=01/04/2016</v>
      </c>
      <c r="AT22" s="2" t="str">
        <f>"&lt;="&amp;TEXT($G21,"GG/MM/AAAA")</f>
        <v>&lt;=30/04/2016</v>
      </c>
    </row>
    <row r="23" spans="12:46" ht="12.75">
      <c r="L23" s="2"/>
      <c r="M23" s="2"/>
      <c r="O23" s="4"/>
      <c r="P23" s="4"/>
      <c r="S23" s="2"/>
      <c r="T23" s="2"/>
      <c r="V23" s="4"/>
      <c r="W23" s="4"/>
      <c r="Z23" s="2"/>
      <c r="AA23" s="2"/>
      <c r="AC23" s="4"/>
      <c r="AD23" s="4"/>
      <c r="AG23" s="2"/>
      <c r="AH23" s="2"/>
      <c r="AJ23" s="4"/>
      <c r="AK23" s="4"/>
      <c r="AN23" s="2"/>
      <c r="AO23" s="2"/>
      <c r="AQ23" s="4"/>
      <c r="AS23" s="2"/>
      <c r="AT23" s="2"/>
    </row>
    <row r="24" spans="3:46" ht="12.75">
      <c r="C24" t="s">
        <v>33</v>
      </c>
      <c r="G24" s="2">
        <f>DATE($G$6,5,1)</f>
        <v>42491</v>
      </c>
      <c r="J24" s="89" t="s">
        <v>18</v>
      </c>
      <c r="K24" s="89"/>
      <c r="L24" s="89"/>
      <c r="M24" s="89"/>
      <c r="O24" s="89" t="s">
        <v>19</v>
      </c>
      <c r="P24" s="89"/>
      <c r="Q24" s="89"/>
      <c r="R24" s="89"/>
      <c r="S24" s="89"/>
      <c r="T24" s="89"/>
      <c r="V24" s="89" t="s">
        <v>20</v>
      </c>
      <c r="W24" s="89"/>
      <c r="X24" s="89"/>
      <c r="Y24" s="89"/>
      <c r="Z24" s="89"/>
      <c r="AA24" s="89"/>
      <c r="AC24" s="89" t="s">
        <v>20</v>
      </c>
      <c r="AD24" s="89"/>
      <c r="AE24" s="89"/>
      <c r="AF24" s="89"/>
      <c r="AG24" s="89"/>
      <c r="AH24" s="89"/>
      <c r="AJ24" s="89" t="s">
        <v>21</v>
      </c>
      <c r="AK24" s="89"/>
      <c r="AL24" s="89"/>
      <c r="AM24" s="89"/>
      <c r="AN24" s="89"/>
      <c r="AO24" s="89"/>
      <c r="AQ24" s="89" t="s">
        <v>22</v>
      </c>
      <c r="AR24" s="89"/>
      <c r="AS24" s="89"/>
      <c r="AT24" s="89"/>
    </row>
    <row r="25" spans="4:46" ht="12.75">
      <c r="D25" s="4"/>
      <c r="E25" s="4"/>
      <c r="G25" s="2">
        <f>DATE($G$6,5,31)</f>
        <v>42521</v>
      </c>
      <c r="J25" t="s">
        <v>11</v>
      </c>
      <c r="K25" s="3" t="s">
        <v>17</v>
      </c>
      <c r="L25" s="3" t="s">
        <v>25</v>
      </c>
      <c r="M25" s="3" t="s">
        <v>25</v>
      </c>
      <c r="O25" t="s">
        <v>2</v>
      </c>
      <c r="P25" t="s">
        <v>2</v>
      </c>
      <c r="Q25" t="s">
        <v>11</v>
      </c>
      <c r="R25" s="3" t="s">
        <v>17</v>
      </c>
      <c r="S25" s="3" t="s">
        <v>25</v>
      </c>
      <c r="T25" s="3" t="s">
        <v>25</v>
      </c>
      <c r="V25" t="s">
        <v>2</v>
      </c>
      <c r="W25" t="s">
        <v>2</v>
      </c>
      <c r="X25" t="s">
        <v>11</v>
      </c>
      <c r="Y25" s="3" t="s">
        <v>17</v>
      </c>
      <c r="Z25" s="3" t="s">
        <v>25</v>
      </c>
      <c r="AA25" s="3" t="s">
        <v>25</v>
      </c>
      <c r="AC25" t="s">
        <v>2</v>
      </c>
      <c r="AD25" t="s">
        <v>2</v>
      </c>
      <c r="AE25" t="s">
        <v>11</v>
      </c>
      <c r="AF25" s="3" t="s">
        <v>17</v>
      </c>
      <c r="AG25" s="3" t="s">
        <v>25</v>
      </c>
      <c r="AH25" s="3" t="s">
        <v>25</v>
      </c>
      <c r="AJ25" t="s">
        <v>2</v>
      </c>
      <c r="AK25" t="s">
        <v>2</v>
      </c>
      <c r="AL25" t="s">
        <v>11</v>
      </c>
      <c r="AM25" s="3" t="s">
        <v>17</v>
      </c>
      <c r="AN25" s="3" t="s">
        <v>25</v>
      </c>
      <c r="AO25" s="3" t="s">
        <v>25</v>
      </c>
      <c r="AQ25" t="s">
        <v>11</v>
      </c>
      <c r="AR25" s="3" t="s">
        <v>17</v>
      </c>
      <c r="AS25" s="3" t="s">
        <v>25</v>
      </c>
      <c r="AT25" s="3" t="s">
        <v>25</v>
      </c>
    </row>
    <row r="26" spans="10:46" ht="12.75">
      <c r="J26" t="s">
        <v>12</v>
      </c>
      <c r="L26" s="2" t="str">
        <f>"&gt;="&amp;TEXT($G24,"GG/MM/AAAA")</f>
        <v>&gt;=01/05/2016</v>
      </c>
      <c r="M26" s="2" t="str">
        <f>"&lt;="&amp;TEXT($G25,"GG/MM/AAAA")</f>
        <v>&lt;=31/05/2016</v>
      </c>
      <c r="O26" s="4" t="str">
        <f>"&gt;= 0"</f>
        <v>&gt;= 0</v>
      </c>
      <c r="P26" s="4" t="str">
        <f>"&lt;= 30"</f>
        <v>&lt;= 30</v>
      </c>
      <c r="Q26" t="s">
        <v>12</v>
      </c>
      <c r="S26" s="2" t="str">
        <f>"&gt;="&amp;TEXT($G24,"GG/MM/AAAA")</f>
        <v>&gt;=01/05/2016</v>
      </c>
      <c r="T26" s="2" t="str">
        <f>"&lt;="&amp;TEXT($G25,"GG/MM/AAAA")</f>
        <v>&lt;=31/05/2016</v>
      </c>
      <c r="V26" s="4" t="str">
        <f>"&gt; 30"</f>
        <v>&gt; 30</v>
      </c>
      <c r="W26" s="4" t="str">
        <f>"&lt;= 60"</f>
        <v>&lt;= 60</v>
      </c>
      <c r="X26" t="s">
        <v>12</v>
      </c>
      <c r="Z26" s="2" t="str">
        <f>"&gt;="&amp;TEXT($G24,"GG/MM/AAAA")</f>
        <v>&gt;=01/05/2016</v>
      </c>
      <c r="AA26" s="2" t="str">
        <f>"&lt;="&amp;TEXT($G25,"GG/MM/AAAA")</f>
        <v>&lt;=31/05/2016</v>
      </c>
      <c r="AC26" s="4" t="str">
        <f>"&gt; 60"</f>
        <v>&gt; 60</v>
      </c>
      <c r="AD26" s="4" t="str">
        <f>"&lt;= 90"</f>
        <v>&lt;= 90</v>
      </c>
      <c r="AE26" t="s">
        <v>12</v>
      </c>
      <c r="AG26" s="2" t="str">
        <f>"&gt;="&amp;TEXT($G24,"GG/MM/AAAA")</f>
        <v>&gt;=01/05/2016</v>
      </c>
      <c r="AH26" s="2" t="str">
        <f>"&lt;="&amp;TEXT($G25,"GG/MM/AAAA")</f>
        <v>&lt;=31/05/2016</v>
      </c>
      <c r="AJ26" s="4" t="str">
        <f>"&gt; 90"</f>
        <v>&gt; 90</v>
      </c>
      <c r="AK26" s="4" t="str">
        <f>"&lt;= 999999"</f>
        <v>&lt;= 999999</v>
      </c>
      <c r="AL26" t="s">
        <v>12</v>
      </c>
      <c r="AN26" s="2" t="str">
        <f>"&gt;="&amp;TEXT($G24,"GG/MM/AAAA")</f>
        <v>&gt;=01/05/2016</v>
      </c>
      <c r="AO26" s="2" t="str">
        <f>"&lt;="&amp;TEXT($G25,"GG/MM/AAAA")</f>
        <v>&lt;=31/05/2016</v>
      </c>
      <c r="AQ26" s="4" t="s">
        <v>14</v>
      </c>
      <c r="AS26" s="2" t="str">
        <f>"&gt;="&amp;TEXT($G24,"GG/MM/AAAA")</f>
        <v>&gt;=01/05/2016</v>
      </c>
      <c r="AT26" s="2" t="str">
        <f>"&lt;="&amp;TEXT($G25,"GG/MM/AAAA")</f>
        <v>&lt;=31/05/2016</v>
      </c>
    </row>
    <row r="27" spans="11:46" ht="12.75">
      <c r="K27" s="3"/>
      <c r="L27" s="3"/>
      <c r="M27" s="3"/>
      <c r="R27" s="3"/>
      <c r="S27" s="3"/>
      <c r="T27" s="3"/>
      <c r="Y27" s="3"/>
      <c r="Z27" s="3"/>
      <c r="AA27" s="3"/>
      <c r="AF27" s="3"/>
      <c r="AG27" s="3"/>
      <c r="AH27" s="3"/>
      <c r="AM27" s="3"/>
      <c r="AN27" s="3"/>
      <c r="AO27" s="3"/>
      <c r="AR27" s="3"/>
      <c r="AS27" s="3"/>
      <c r="AT27" s="3"/>
    </row>
    <row r="28" spans="3:46" ht="12.75">
      <c r="C28" t="s">
        <v>34</v>
      </c>
      <c r="G28" s="2">
        <f>DATE($G$6,6,1)</f>
        <v>42522</v>
      </c>
      <c r="J28" s="89" t="s">
        <v>18</v>
      </c>
      <c r="K28" s="89"/>
      <c r="L28" s="89"/>
      <c r="M28" s="89"/>
      <c r="O28" s="89" t="s">
        <v>19</v>
      </c>
      <c r="P28" s="89"/>
      <c r="Q28" s="89"/>
      <c r="R28" s="89"/>
      <c r="S28" s="89"/>
      <c r="T28" s="89"/>
      <c r="V28" s="89" t="s">
        <v>20</v>
      </c>
      <c r="W28" s="89"/>
      <c r="X28" s="89"/>
      <c r="Y28" s="89"/>
      <c r="Z28" s="89"/>
      <c r="AA28" s="89"/>
      <c r="AC28" s="89" t="s">
        <v>20</v>
      </c>
      <c r="AD28" s="89"/>
      <c r="AE28" s="89"/>
      <c r="AF28" s="89"/>
      <c r="AG28" s="89"/>
      <c r="AH28" s="89"/>
      <c r="AJ28" s="89" t="s">
        <v>21</v>
      </c>
      <c r="AK28" s="89"/>
      <c r="AL28" s="89"/>
      <c r="AM28" s="89"/>
      <c r="AN28" s="89"/>
      <c r="AO28" s="89"/>
      <c r="AQ28" s="89" t="s">
        <v>22</v>
      </c>
      <c r="AR28" s="89"/>
      <c r="AS28" s="89"/>
      <c r="AT28" s="89"/>
    </row>
    <row r="29" spans="4:46" ht="12.75">
      <c r="D29" s="4"/>
      <c r="E29" s="4"/>
      <c r="G29" s="2">
        <f>DATE($G$6,6,30)</f>
        <v>42551</v>
      </c>
      <c r="J29" t="s">
        <v>11</v>
      </c>
      <c r="K29" s="3" t="s">
        <v>17</v>
      </c>
      <c r="L29" s="3" t="s">
        <v>25</v>
      </c>
      <c r="M29" s="3" t="s">
        <v>25</v>
      </c>
      <c r="O29" t="s">
        <v>2</v>
      </c>
      <c r="P29" t="s">
        <v>2</v>
      </c>
      <c r="Q29" t="s">
        <v>11</v>
      </c>
      <c r="R29" s="3" t="s">
        <v>17</v>
      </c>
      <c r="S29" s="3" t="s">
        <v>25</v>
      </c>
      <c r="T29" s="3" t="s">
        <v>25</v>
      </c>
      <c r="V29" t="s">
        <v>2</v>
      </c>
      <c r="W29" t="s">
        <v>2</v>
      </c>
      <c r="X29" t="s">
        <v>11</v>
      </c>
      <c r="Y29" s="3" t="s">
        <v>17</v>
      </c>
      <c r="Z29" s="3" t="s">
        <v>25</v>
      </c>
      <c r="AA29" s="3" t="s">
        <v>25</v>
      </c>
      <c r="AC29" t="s">
        <v>2</v>
      </c>
      <c r="AD29" t="s">
        <v>2</v>
      </c>
      <c r="AE29" t="s">
        <v>11</v>
      </c>
      <c r="AF29" s="3" t="s">
        <v>17</v>
      </c>
      <c r="AG29" s="3" t="s">
        <v>25</v>
      </c>
      <c r="AH29" s="3" t="s">
        <v>25</v>
      </c>
      <c r="AJ29" t="s">
        <v>2</v>
      </c>
      <c r="AK29" t="s">
        <v>2</v>
      </c>
      <c r="AL29" t="s">
        <v>11</v>
      </c>
      <c r="AM29" s="3" t="s">
        <v>17</v>
      </c>
      <c r="AN29" s="3" t="s">
        <v>25</v>
      </c>
      <c r="AO29" s="3" t="s">
        <v>25</v>
      </c>
      <c r="AQ29" t="s">
        <v>11</v>
      </c>
      <c r="AR29" s="3" t="s">
        <v>17</v>
      </c>
      <c r="AS29" s="3" t="s">
        <v>25</v>
      </c>
      <c r="AT29" s="3" t="s">
        <v>25</v>
      </c>
    </row>
    <row r="30" spans="10:46" ht="12.75">
      <c r="J30" t="s">
        <v>12</v>
      </c>
      <c r="L30" s="2" t="str">
        <f>"&gt;="&amp;TEXT($G28,"GG/MM/AAAA")</f>
        <v>&gt;=01/06/2016</v>
      </c>
      <c r="M30" s="2" t="str">
        <f>"&lt;="&amp;TEXT($G29,"GG/MM/AAAA")</f>
        <v>&lt;=30/06/2016</v>
      </c>
      <c r="O30" s="4" t="str">
        <f>"&gt;= 0"</f>
        <v>&gt;= 0</v>
      </c>
      <c r="P30" s="4" t="str">
        <f>"&lt;= 30"</f>
        <v>&lt;= 30</v>
      </c>
      <c r="Q30" t="s">
        <v>12</v>
      </c>
      <c r="S30" s="2" t="str">
        <f>"&gt;="&amp;TEXT($G28,"GG/MM/AAAA")</f>
        <v>&gt;=01/06/2016</v>
      </c>
      <c r="T30" s="2" t="str">
        <f>"&lt;="&amp;TEXT($G29,"GG/MM/AAAA")</f>
        <v>&lt;=30/06/2016</v>
      </c>
      <c r="V30" s="4" t="str">
        <f>"&gt; 30"</f>
        <v>&gt; 30</v>
      </c>
      <c r="W30" s="4" t="str">
        <f>"&lt;= 60"</f>
        <v>&lt;= 60</v>
      </c>
      <c r="X30" t="s">
        <v>12</v>
      </c>
      <c r="Z30" s="2" t="str">
        <f>"&gt;="&amp;TEXT($G28,"GG/MM/AAAA")</f>
        <v>&gt;=01/06/2016</v>
      </c>
      <c r="AA30" s="2" t="str">
        <f>"&lt;="&amp;TEXT($G29,"GG/MM/AAAA")</f>
        <v>&lt;=30/06/2016</v>
      </c>
      <c r="AC30" s="4" t="str">
        <f>"&gt; 60"</f>
        <v>&gt; 60</v>
      </c>
      <c r="AD30" s="4" t="str">
        <f>"&lt;= 90"</f>
        <v>&lt;= 90</v>
      </c>
      <c r="AE30" t="s">
        <v>12</v>
      </c>
      <c r="AG30" s="2" t="str">
        <f>"&gt;="&amp;TEXT($G28,"GG/MM/AAAA")</f>
        <v>&gt;=01/06/2016</v>
      </c>
      <c r="AH30" s="2" t="str">
        <f>"&lt;="&amp;TEXT($G29,"GG/MM/AAAA")</f>
        <v>&lt;=30/06/2016</v>
      </c>
      <c r="AJ30" s="4" t="str">
        <f>"&gt; 90"</f>
        <v>&gt; 90</v>
      </c>
      <c r="AK30" s="4" t="str">
        <f>"&lt;= 999999"</f>
        <v>&lt;= 999999</v>
      </c>
      <c r="AL30" t="s">
        <v>12</v>
      </c>
      <c r="AN30" s="2" t="str">
        <f>"&gt;="&amp;TEXT($G28,"GG/MM/AAAA")</f>
        <v>&gt;=01/06/2016</v>
      </c>
      <c r="AO30" s="2" t="str">
        <f>"&lt;="&amp;TEXT($G29,"GG/MM/AAAA")</f>
        <v>&lt;=30/06/2016</v>
      </c>
      <c r="AQ30" s="4" t="s">
        <v>14</v>
      </c>
      <c r="AS30" s="2" t="str">
        <f>"&gt;="&amp;TEXT($G28,"GG/MM/AAAA")</f>
        <v>&gt;=01/06/2016</v>
      </c>
      <c r="AT30" s="2" t="str">
        <f>"&lt;="&amp;TEXT($G29,"GG/MM/AAAA")</f>
        <v>&lt;=30/06/2016</v>
      </c>
    </row>
    <row r="31" spans="10:46" ht="12.75">
      <c r="J31" s="89"/>
      <c r="K31" s="89"/>
      <c r="L31" s="89"/>
      <c r="M31" s="89"/>
      <c r="O31" s="89"/>
      <c r="P31" s="89"/>
      <c r="Q31" s="89"/>
      <c r="R31" s="89"/>
      <c r="S31" s="89"/>
      <c r="T31" s="89"/>
      <c r="V31" s="89"/>
      <c r="W31" s="89"/>
      <c r="X31" s="89"/>
      <c r="Y31" s="89"/>
      <c r="Z31" s="89"/>
      <c r="AA31" s="89"/>
      <c r="AC31" s="89"/>
      <c r="AD31" s="89"/>
      <c r="AE31" s="89"/>
      <c r="AF31" s="89"/>
      <c r="AG31" s="89"/>
      <c r="AH31" s="89"/>
      <c r="AJ31" s="89"/>
      <c r="AK31" s="89"/>
      <c r="AL31" s="89"/>
      <c r="AM31" s="89"/>
      <c r="AN31" s="89"/>
      <c r="AO31" s="89"/>
      <c r="AQ31" s="89"/>
      <c r="AR31" s="89"/>
      <c r="AS31" s="89"/>
      <c r="AT31" s="89"/>
    </row>
    <row r="32" spans="3:46" ht="12.75">
      <c r="C32" t="s">
        <v>35</v>
      </c>
      <c r="G32" s="2">
        <f>DATE($G$6,7,1)</f>
        <v>42552</v>
      </c>
      <c r="J32" s="89" t="s">
        <v>18</v>
      </c>
      <c r="K32" s="89"/>
      <c r="L32" s="89"/>
      <c r="M32" s="89"/>
      <c r="O32" s="89" t="s">
        <v>19</v>
      </c>
      <c r="P32" s="89"/>
      <c r="Q32" s="89"/>
      <c r="R32" s="89"/>
      <c r="S32" s="89"/>
      <c r="T32" s="89"/>
      <c r="V32" s="89" t="s">
        <v>20</v>
      </c>
      <c r="W32" s="89"/>
      <c r="X32" s="89"/>
      <c r="Y32" s="89"/>
      <c r="Z32" s="89"/>
      <c r="AA32" s="89"/>
      <c r="AC32" s="89" t="s">
        <v>20</v>
      </c>
      <c r="AD32" s="89"/>
      <c r="AE32" s="89"/>
      <c r="AF32" s="89"/>
      <c r="AG32" s="89"/>
      <c r="AH32" s="89"/>
      <c r="AJ32" s="89" t="s">
        <v>21</v>
      </c>
      <c r="AK32" s="89"/>
      <c r="AL32" s="89"/>
      <c r="AM32" s="89"/>
      <c r="AN32" s="89"/>
      <c r="AO32" s="89"/>
      <c r="AQ32" s="89" t="s">
        <v>22</v>
      </c>
      <c r="AR32" s="89"/>
      <c r="AS32" s="89"/>
      <c r="AT32" s="89"/>
    </row>
    <row r="33" spans="4:46" ht="12.75">
      <c r="D33" s="4"/>
      <c r="E33" s="4"/>
      <c r="G33" s="2">
        <f>DATE($G$6,7,31)</f>
        <v>42582</v>
      </c>
      <c r="J33" t="s">
        <v>11</v>
      </c>
      <c r="K33" s="3" t="s">
        <v>17</v>
      </c>
      <c r="L33" s="3" t="s">
        <v>25</v>
      </c>
      <c r="M33" s="3" t="s">
        <v>25</v>
      </c>
      <c r="O33" t="s">
        <v>2</v>
      </c>
      <c r="P33" t="s">
        <v>2</v>
      </c>
      <c r="Q33" t="s">
        <v>11</v>
      </c>
      <c r="R33" s="3" t="s">
        <v>17</v>
      </c>
      <c r="S33" s="3" t="s">
        <v>25</v>
      </c>
      <c r="T33" s="3" t="s">
        <v>25</v>
      </c>
      <c r="V33" t="s">
        <v>2</v>
      </c>
      <c r="W33" t="s">
        <v>2</v>
      </c>
      <c r="X33" t="s">
        <v>11</v>
      </c>
      <c r="Y33" s="3" t="s">
        <v>17</v>
      </c>
      <c r="Z33" s="3" t="s">
        <v>25</v>
      </c>
      <c r="AA33" s="3" t="s">
        <v>25</v>
      </c>
      <c r="AC33" t="s">
        <v>2</v>
      </c>
      <c r="AD33" t="s">
        <v>2</v>
      </c>
      <c r="AE33" t="s">
        <v>11</v>
      </c>
      <c r="AF33" s="3" t="s">
        <v>17</v>
      </c>
      <c r="AG33" s="3" t="s">
        <v>25</v>
      </c>
      <c r="AH33" s="3" t="s">
        <v>25</v>
      </c>
      <c r="AJ33" t="s">
        <v>2</v>
      </c>
      <c r="AK33" t="s">
        <v>2</v>
      </c>
      <c r="AL33" t="s">
        <v>11</v>
      </c>
      <c r="AM33" s="3" t="s">
        <v>17</v>
      </c>
      <c r="AN33" s="3" t="s">
        <v>25</v>
      </c>
      <c r="AO33" s="3" t="s">
        <v>25</v>
      </c>
      <c r="AQ33" t="s">
        <v>11</v>
      </c>
      <c r="AR33" s="3" t="s">
        <v>17</v>
      </c>
      <c r="AS33" s="3" t="s">
        <v>25</v>
      </c>
      <c r="AT33" s="3" t="s">
        <v>25</v>
      </c>
    </row>
    <row r="34" spans="10:46" ht="12.75">
      <c r="J34" t="s">
        <v>12</v>
      </c>
      <c r="L34" s="2" t="str">
        <f>"&gt;="&amp;TEXT($G32,"GG/MM/AAAA")</f>
        <v>&gt;=01/07/2016</v>
      </c>
      <c r="M34" s="2" t="str">
        <f>"&lt;="&amp;TEXT($G33,"GG/MM/AAAA")</f>
        <v>&lt;=31/07/2016</v>
      </c>
      <c r="O34" s="4" t="str">
        <f>"&gt;= 0"</f>
        <v>&gt;= 0</v>
      </c>
      <c r="P34" s="4" t="str">
        <f>"&lt;= 30"</f>
        <v>&lt;= 30</v>
      </c>
      <c r="Q34" t="s">
        <v>12</v>
      </c>
      <c r="S34" s="2" t="str">
        <f>"&gt;="&amp;TEXT($G32,"GG/MM/AAAA")</f>
        <v>&gt;=01/07/2016</v>
      </c>
      <c r="T34" s="2" t="str">
        <f>"&lt;="&amp;TEXT($G33,"GG/MM/AAAA")</f>
        <v>&lt;=31/07/2016</v>
      </c>
      <c r="V34" s="4" t="str">
        <f>"&gt; 30"</f>
        <v>&gt; 30</v>
      </c>
      <c r="W34" s="4" t="str">
        <f>"&lt;= 60"</f>
        <v>&lt;= 60</v>
      </c>
      <c r="X34" t="s">
        <v>12</v>
      </c>
      <c r="Z34" s="2" t="str">
        <f>"&gt;="&amp;TEXT($G32,"GG/MM/AAAA")</f>
        <v>&gt;=01/07/2016</v>
      </c>
      <c r="AA34" s="2" t="str">
        <f>"&lt;="&amp;TEXT($G33,"GG/MM/AAAA")</f>
        <v>&lt;=31/07/2016</v>
      </c>
      <c r="AC34" s="4" t="str">
        <f>"&gt; 60"</f>
        <v>&gt; 60</v>
      </c>
      <c r="AD34" s="4" t="str">
        <f>"&lt;= 90"</f>
        <v>&lt;= 90</v>
      </c>
      <c r="AE34" t="s">
        <v>12</v>
      </c>
      <c r="AG34" s="2" t="str">
        <f>"&gt;="&amp;TEXT($G32,"GG/MM/AAAA")</f>
        <v>&gt;=01/07/2016</v>
      </c>
      <c r="AH34" s="2" t="str">
        <f>"&lt;="&amp;TEXT($G33,"GG/MM/AAAA")</f>
        <v>&lt;=31/07/2016</v>
      </c>
      <c r="AJ34" s="4" t="str">
        <f>"&gt; 90"</f>
        <v>&gt; 90</v>
      </c>
      <c r="AK34" s="4" t="str">
        <f>"&lt;= 999999"</f>
        <v>&lt;= 999999</v>
      </c>
      <c r="AL34" t="s">
        <v>12</v>
      </c>
      <c r="AN34" s="2" t="str">
        <f>"&gt;="&amp;TEXT($G32,"GG/MM/AAAA")</f>
        <v>&gt;=01/07/2016</v>
      </c>
      <c r="AO34" s="2" t="str">
        <f>"&lt;="&amp;TEXT($G33,"GG/MM/AAAA")</f>
        <v>&lt;=31/07/2016</v>
      </c>
      <c r="AQ34" s="4" t="s">
        <v>14</v>
      </c>
      <c r="AS34" s="2" t="str">
        <f>"&gt;="&amp;TEXT($G32,"GG/MM/AAAA")</f>
        <v>&gt;=01/07/2016</v>
      </c>
      <c r="AT34" s="2" t="str">
        <f>"&lt;="&amp;TEXT($G33,"GG/MM/AAAA")</f>
        <v>&lt;=31/07/2016</v>
      </c>
    </row>
    <row r="35" spans="12:46" ht="12.75">
      <c r="L35" s="2"/>
      <c r="M35" s="2"/>
      <c r="O35" s="4"/>
      <c r="P35" s="4"/>
      <c r="S35" s="2"/>
      <c r="T35" s="2"/>
      <c r="V35" s="4"/>
      <c r="W35" s="4"/>
      <c r="Z35" s="2"/>
      <c r="AA35" s="2"/>
      <c r="AC35" s="4"/>
      <c r="AD35" s="4"/>
      <c r="AG35" s="2"/>
      <c r="AH35" s="2"/>
      <c r="AJ35" s="4"/>
      <c r="AK35" s="4"/>
      <c r="AN35" s="2"/>
      <c r="AO35" s="2"/>
      <c r="AQ35" s="4"/>
      <c r="AS35" s="2"/>
      <c r="AT35" s="2"/>
    </row>
    <row r="36" spans="3:46" ht="12.75">
      <c r="C36" t="s">
        <v>36</v>
      </c>
      <c r="G36" s="2">
        <f>DATE($G$6,8,1)</f>
        <v>42583</v>
      </c>
      <c r="J36" s="89" t="s">
        <v>18</v>
      </c>
      <c r="K36" s="89"/>
      <c r="L36" s="89"/>
      <c r="M36" s="89"/>
      <c r="O36" s="89" t="s">
        <v>19</v>
      </c>
      <c r="P36" s="89"/>
      <c r="Q36" s="89"/>
      <c r="R36" s="89"/>
      <c r="S36" s="89"/>
      <c r="T36" s="89"/>
      <c r="V36" s="89" t="s">
        <v>20</v>
      </c>
      <c r="W36" s="89"/>
      <c r="X36" s="89"/>
      <c r="Y36" s="89"/>
      <c r="Z36" s="89"/>
      <c r="AA36" s="89"/>
      <c r="AC36" s="89" t="s">
        <v>20</v>
      </c>
      <c r="AD36" s="89"/>
      <c r="AE36" s="89"/>
      <c r="AF36" s="89"/>
      <c r="AG36" s="89"/>
      <c r="AH36" s="89"/>
      <c r="AJ36" s="89" t="s">
        <v>21</v>
      </c>
      <c r="AK36" s="89"/>
      <c r="AL36" s="89"/>
      <c r="AM36" s="89"/>
      <c r="AN36" s="89"/>
      <c r="AO36" s="89"/>
      <c r="AQ36" s="89" t="s">
        <v>22</v>
      </c>
      <c r="AR36" s="89"/>
      <c r="AS36" s="89"/>
      <c r="AT36" s="89"/>
    </row>
    <row r="37" spans="4:46" ht="12.75">
      <c r="D37" s="4"/>
      <c r="E37" s="4"/>
      <c r="G37" s="2">
        <f>DATE($G$6,8,31)</f>
        <v>42613</v>
      </c>
      <c r="J37" t="s">
        <v>11</v>
      </c>
      <c r="K37" s="3" t="s">
        <v>17</v>
      </c>
      <c r="L37" s="3" t="s">
        <v>25</v>
      </c>
      <c r="M37" s="3" t="s">
        <v>25</v>
      </c>
      <c r="O37" t="s">
        <v>2</v>
      </c>
      <c r="P37" t="s">
        <v>2</v>
      </c>
      <c r="Q37" t="s">
        <v>11</v>
      </c>
      <c r="R37" s="3" t="s">
        <v>17</v>
      </c>
      <c r="S37" s="3" t="s">
        <v>25</v>
      </c>
      <c r="T37" s="3" t="s">
        <v>25</v>
      </c>
      <c r="V37" t="s">
        <v>2</v>
      </c>
      <c r="W37" t="s">
        <v>2</v>
      </c>
      <c r="X37" t="s">
        <v>11</v>
      </c>
      <c r="Y37" s="3" t="s">
        <v>17</v>
      </c>
      <c r="Z37" s="3" t="s">
        <v>25</v>
      </c>
      <c r="AA37" s="3" t="s">
        <v>25</v>
      </c>
      <c r="AC37" t="s">
        <v>2</v>
      </c>
      <c r="AD37" t="s">
        <v>2</v>
      </c>
      <c r="AE37" t="s">
        <v>11</v>
      </c>
      <c r="AF37" s="3" t="s">
        <v>17</v>
      </c>
      <c r="AG37" s="3" t="s">
        <v>25</v>
      </c>
      <c r="AH37" s="3" t="s">
        <v>25</v>
      </c>
      <c r="AJ37" t="s">
        <v>2</v>
      </c>
      <c r="AK37" t="s">
        <v>2</v>
      </c>
      <c r="AL37" t="s">
        <v>11</v>
      </c>
      <c r="AM37" s="3" t="s">
        <v>17</v>
      </c>
      <c r="AN37" s="3" t="s">
        <v>25</v>
      </c>
      <c r="AO37" s="3" t="s">
        <v>25</v>
      </c>
      <c r="AQ37" t="s">
        <v>11</v>
      </c>
      <c r="AR37" s="3" t="s">
        <v>17</v>
      </c>
      <c r="AS37" s="3" t="s">
        <v>25</v>
      </c>
      <c r="AT37" s="3" t="s">
        <v>25</v>
      </c>
    </row>
    <row r="38" spans="10:46" ht="12.75">
      <c r="J38" t="s">
        <v>12</v>
      </c>
      <c r="L38" s="2" t="str">
        <f>"&gt;="&amp;TEXT($G36,"GG/MM/AAAA")</f>
        <v>&gt;=01/08/2016</v>
      </c>
      <c r="M38" s="2" t="str">
        <f>"&lt;="&amp;TEXT($G37,"GG/MM/AAAA")</f>
        <v>&lt;=31/08/2016</v>
      </c>
      <c r="O38" s="4" t="str">
        <f>"&gt;= 0"</f>
        <v>&gt;= 0</v>
      </c>
      <c r="P38" s="4" t="str">
        <f>"&lt;= 30"</f>
        <v>&lt;= 30</v>
      </c>
      <c r="Q38" t="s">
        <v>12</v>
      </c>
      <c r="S38" s="2" t="str">
        <f>"&gt;="&amp;TEXT($G36,"GG/MM/AAAA")</f>
        <v>&gt;=01/08/2016</v>
      </c>
      <c r="T38" s="2" t="str">
        <f>"&lt;="&amp;TEXT($G37,"GG/MM/AAAA")</f>
        <v>&lt;=31/08/2016</v>
      </c>
      <c r="V38" s="4" t="str">
        <f>"&gt; 30"</f>
        <v>&gt; 30</v>
      </c>
      <c r="W38" s="4" t="str">
        <f>"&lt;= 60"</f>
        <v>&lt;= 60</v>
      </c>
      <c r="X38" t="s">
        <v>12</v>
      </c>
      <c r="Z38" s="2" t="str">
        <f>"&gt;="&amp;TEXT($G36,"GG/MM/AAAA")</f>
        <v>&gt;=01/08/2016</v>
      </c>
      <c r="AA38" s="2" t="str">
        <f>"&lt;="&amp;TEXT($G37,"GG/MM/AAAA")</f>
        <v>&lt;=31/08/2016</v>
      </c>
      <c r="AC38" s="4" t="str">
        <f>"&gt; 60"</f>
        <v>&gt; 60</v>
      </c>
      <c r="AD38" s="4" t="str">
        <f>"&lt;= 90"</f>
        <v>&lt;= 90</v>
      </c>
      <c r="AE38" t="s">
        <v>12</v>
      </c>
      <c r="AG38" s="2" t="str">
        <f>"&gt;="&amp;TEXT($G36,"GG/MM/AAAA")</f>
        <v>&gt;=01/08/2016</v>
      </c>
      <c r="AH38" s="2" t="str">
        <f>"&lt;="&amp;TEXT($G37,"GG/MM/AAAA")</f>
        <v>&lt;=31/08/2016</v>
      </c>
      <c r="AJ38" s="4" t="str">
        <f>"&gt; 90"</f>
        <v>&gt; 90</v>
      </c>
      <c r="AK38" s="4" t="str">
        <f>"&lt;= 999999"</f>
        <v>&lt;= 999999</v>
      </c>
      <c r="AL38" t="s">
        <v>12</v>
      </c>
      <c r="AN38" s="2" t="str">
        <f>"&gt;="&amp;TEXT($G36,"GG/MM/AAAA")</f>
        <v>&gt;=01/08/2016</v>
      </c>
      <c r="AO38" s="2" t="str">
        <f>"&lt;="&amp;TEXT($G37,"GG/MM/AAAA")</f>
        <v>&lt;=31/08/2016</v>
      </c>
      <c r="AQ38" s="4" t="s">
        <v>14</v>
      </c>
      <c r="AS38" s="2" t="str">
        <f>"&gt;="&amp;TEXT($G36,"GG/MM/AAAA")</f>
        <v>&gt;=01/08/2016</v>
      </c>
      <c r="AT38" s="2" t="str">
        <f>"&lt;="&amp;TEXT($G37,"GG/MM/AAAA")</f>
        <v>&lt;=31/08/2016</v>
      </c>
    </row>
    <row r="39" spans="12:46" ht="12.75">
      <c r="L39" s="2"/>
      <c r="M39" s="2"/>
      <c r="O39" s="4"/>
      <c r="P39" s="4"/>
      <c r="S39" s="2"/>
      <c r="T39" s="2"/>
      <c r="V39" s="4"/>
      <c r="W39" s="4"/>
      <c r="Z39" s="2"/>
      <c r="AA39" s="2"/>
      <c r="AC39" s="4"/>
      <c r="AD39" s="4"/>
      <c r="AG39" s="2"/>
      <c r="AH39" s="2"/>
      <c r="AJ39" s="4"/>
      <c r="AK39" s="4"/>
      <c r="AN39" s="2"/>
      <c r="AO39" s="2"/>
      <c r="AQ39" s="4"/>
      <c r="AS39" s="2"/>
      <c r="AT39" s="2"/>
    </row>
    <row r="40" spans="3:46" ht="12.75">
      <c r="C40" t="s">
        <v>37</v>
      </c>
      <c r="G40" s="2">
        <f>DATE($G$6,9,1)</f>
        <v>42614</v>
      </c>
      <c r="J40" s="89" t="s">
        <v>18</v>
      </c>
      <c r="K40" s="89"/>
      <c r="L40" s="89"/>
      <c r="M40" s="89"/>
      <c r="O40" s="89" t="s">
        <v>19</v>
      </c>
      <c r="P40" s="89"/>
      <c r="Q40" s="89"/>
      <c r="R40" s="89"/>
      <c r="S40" s="89"/>
      <c r="T40" s="89"/>
      <c r="V40" s="89" t="s">
        <v>20</v>
      </c>
      <c r="W40" s="89"/>
      <c r="X40" s="89"/>
      <c r="Y40" s="89"/>
      <c r="Z40" s="89"/>
      <c r="AA40" s="89"/>
      <c r="AC40" s="89" t="s">
        <v>20</v>
      </c>
      <c r="AD40" s="89"/>
      <c r="AE40" s="89"/>
      <c r="AF40" s="89"/>
      <c r="AG40" s="89"/>
      <c r="AH40" s="89"/>
      <c r="AJ40" s="89" t="s">
        <v>21</v>
      </c>
      <c r="AK40" s="89"/>
      <c r="AL40" s="89"/>
      <c r="AM40" s="89"/>
      <c r="AN40" s="89"/>
      <c r="AO40" s="89"/>
      <c r="AQ40" s="89" t="s">
        <v>22</v>
      </c>
      <c r="AR40" s="89"/>
      <c r="AS40" s="89"/>
      <c r="AT40" s="89"/>
    </row>
    <row r="41" spans="4:46" ht="12.75">
      <c r="D41" s="4"/>
      <c r="E41" s="4"/>
      <c r="G41" s="2">
        <f>DATE($G$6,9,30)</f>
        <v>42643</v>
      </c>
      <c r="J41" t="s">
        <v>11</v>
      </c>
      <c r="K41" s="3" t="s">
        <v>17</v>
      </c>
      <c r="L41" s="3" t="s">
        <v>25</v>
      </c>
      <c r="M41" s="3" t="s">
        <v>25</v>
      </c>
      <c r="O41" t="s">
        <v>2</v>
      </c>
      <c r="P41" t="s">
        <v>2</v>
      </c>
      <c r="Q41" t="s">
        <v>11</v>
      </c>
      <c r="R41" s="3" t="s">
        <v>17</v>
      </c>
      <c r="S41" s="3" t="s">
        <v>25</v>
      </c>
      <c r="T41" s="3" t="s">
        <v>25</v>
      </c>
      <c r="V41" t="s">
        <v>2</v>
      </c>
      <c r="W41" t="s">
        <v>2</v>
      </c>
      <c r="X41" t="s">
        <v>11</v>
      </c>
      <c r="Y41" s="3" t="s">
        <v>17</v>
      </c>
      <c r="Z41" s="3" t="s">
        <v>25</v>
      </c>
      <c r="AA41" s="3" t="s">
        <v>25</v>
      </c>
      <c r="AC41" t="s">
        <v>2</v>
      </c>
      <c r="AD41" t="s">
        <v>2</v>
      </c>
      <c r="AE41" t="s">
        <v>11</v>
      </c>
      <c r="AF41" s="3" t="s">
        <v>17</v>
      </c>
      <c r="AG41" s="3" t="s">
        <v>25</v>
      </c>
      <c r="AH41" s="3" t="s">
        <v>25</v>
      </c>
      <c r="AJ41" t="s">
        <v>2</v>
      </c>
      <c r="AK41" t="s">
        <v>2</v>
      </c>
      <c r="AL41" t="s">
        <v>11</v>
      </c>
      <c r="AM41" s="3" t="s">
        <v>17</v>
      </c>
      <c r="AN41" s="3" t="s">
        <v>25</v>
      </c>
      <c r="AO41" s="3" t="s">
        <v>25</v>
      </c>
      <c r="AQ41" t="s">
        <v>11</v>
      </c>
      <c r="AR41" s="3" t="s">
        <v>17</v>
      </c>
      <c r="AS41" s="3" t="s">
        <v>25</v>
      </c>
      <c r="AT41" s="3" t="s">
        <v>25</v>
      </c>
    </row>
    <row r="42" spans="10:46" ht="12.75">
      <c r="J42" t="s">
        <v>12</v>
      </c>
      <c r="L42" s="2" t="str">
        <f>"&gt;="&amp;TEXT($G40,"GG/MM/AAAA")</f>
        <v>&gt;=01/09/2016</v>
      </c>
      <c r="M42" s="2" t="str">
        <f>"&lt;="&amp;TEXT($G41,"GG/MM/AAAA")</f>
        <v>&lt;=30/09/2016</v>
      </c>
      <c r="O42" s="4" t="str">
        <f>"&gt;= 0"</f>
        <v>&gt;= 0</v>
      </c>
      <c r="P42" s="4" t="str">
        <f>"&lt;= 30"</f>
        <v>&lt;= 30</v>
      </c>
      <c r="Q42" t="s">
        <v>12</v>
      </c>
      <c r="S42" s="2" t="str">
        <f>"&gt;="&amp;TEXT($G40,"GG/MM/AAAA")</f>
        <v>&gt;=01/09/2016</v>
      </c>
      <c r="T42" s="2" t="str">
        <f>"&lt;="&amp;TEXT($G41,"GG/MM/AAAA")</f>
        <v>&lt;=30/09/2016</v>
      </c>
      <c r="V42" s="4" t="str">
        <f>"&gt; 30"</f>
        <v>&gt; 30</v>
      </c>
      <c r="W42" s="4" t="str">
        <f>"&lt;= 60"</f>
        <v>&lt;= 60</v>
      </c>
      <c r="X42" t="s">
        <v>12</v>
      </c>
      <c r="Z42" s="2" t="str">
        <f>"&gt;="&amp;TEXT($G40,"GG/MM/AAAA")</f>
        <v>&gt;=01/09/2016</v>
      </c>
      <c r="AA42" s="2" t="str">
        <f>"&lt;="&amp;TEXT($G41,"GG/MM/AAAA")</f>
        <v>&lt;=30/09/2016</v>
      </c>
      <c r="AC42" s="4" t="str">
        <f>"&gt; 60"</f>
        <v>&gt; 60</v>
      </c>
      <c r="AD42" s="4" t="str">
        <f>"&lt;= 90"</f>
        <v>&lt;= 90</v>
      </c>
      <c r="AE42" t="s">
        <v>12</v>
      </c>
      <c r="AG42" s="2" t="str">
        <f>"&gt;="&amp;TEXT($G40,"GG/MM/AAAA")</f>
        <v>&gt;=01/09/2016</v>
      </c>
      <c r="AH42" s="2" t="str">
        <f>"&lt;="&amp;TEXT($G41,"GG/MM/AAAA")</f>
        <v>&lt;=30/09/2016</v>
      </c>
      <c r="AJ42" s="4" t="str">
        <f>"&gt; 90"</f>
        <v>&gt; 90</v>
      </c>
      <c r="AK42" s="4" t="str">
        <f>"&lt;= 999999"</f>
        <v>&lt;= 999999</v>
      </c>
      <c r="AL42" t="s">
        <v>12</v>
      </c>
      <c r="AN42" s="2" t="str">
        <f>"&gt;="&amp;TEXT($G40,"GG/MM/AAAA")</f>
        <v>&gt;=01/09/2016</v>
      </c>
      <c r="AO42" s="2" t="str">
        <f>"&lt;="&amp;TEXT($G41,"GG/MM/AAAA")</f>
        <v>&lt;=30/09/2016</v>
      </c>
      <c r="AQ42" s="4" t="s">
        <v>14</v>
      </c>
      <c r="AS42" s="2" t="str">
        <f>"&gt;="&amp;TEXT($G40,"GG/MM/AAAA")</f>
        <v>&gt;=01/09/2016</v>
      </c>
      <c r="AT42" s="2" t="str">
        <f>"&lt;="&amp;TEXT($G41,"GG/MM/AAAA")</f>
        <v>&lt;=30/09/2016</v>
      </c>
    </row>
    <row r="43" spans="12:46" ht="12.75">
      <c r="L43" s="2"/>
      <c r="M43" s="2"/>
      <c r="O43" s="4"/>
      <c r="P43" s="4"/>
      <c r="S43" s="2"/>
      <c r="T43" s="2"/>
      <c r="V43" s="4"/>
      <c r="W43" s="4"/>
      <c r="Z43" s="2"/>
      <c r="AA43" s="2"/>
      <c r="AC43" s="4"/>
      <c r="AD43" s="4"/>
      <c r="AG43" s="2"/>
      <c r="AH43" s="2"/>
      <c r="AJ43" s="4"/>
      <c r="AK43" s="4"/>
      <c r="AN43" s="2"/>
      <c r="AO43" s="2"/>
      <c r="AQ43" s="4"/>
      <c r="AS43" s="2"/>
      <c r="AT43" s="2"/>
    </row>
    <row r="44" spans="3:46" ht="12.75">
      <c r="C44" t="s">
        <v>38</v>
      </c>
      <c r="G44" s="2">
        <f>DATE($G$6,10,1)</f>
        <v>42644</v>
      </c>
      <c r="J44" s="89" t="s">
        <v>18</v>
      </c>
      <c r="K44" s="89"/>
      <c r="L44" s="89"/>
      <c r="M44" s="89"/>
      <c r="O44" s="89" t="s">
        <v>19</v>
      </c>
      <c r="P44" s="89"/>
      <c r="Q44" s="89"/>
      <c r="R44" s="89"/>
      <c r="S44" s="89"/>
      <c r="T44" s="89"/>
      <c r="V44" s="89" t="s">
        <v>20</v>
      </c>
      <c r="W44" s="89"/>
      <c r="X44" s="89"/>
      <c r="Y44" s="89"/>
      <c r="Z44" s="89"/>
      <c r="AA44" s="89"/>
      <c r="AC44" s="89" t="s">
        <v>20</v>
      </c>
      <c r="AD44" s="89"/>
      <c r="AE44" s="89"/>
      <c r="AF44" s="89"/>
      <c r="AG44" s="89"/>
      <c r="AH44" s="89"/>
      <c r="AJ44" s="89" t="s">
        <v>21</v>
      </c>
      <c r="AK44" s="89"/>
      <c r="AL44" s="89"/>
      <c r="AM44" s="89"/>
      <c r="AN44" s="89"/>
      <c r="AO44" s="89"/>
      <c r="AQ44" s="89" t="s">
        <v>22</v>
      </c>
      <c r="AR44" s="89"/>
      <c r="AS44" s="89"/>
      <c r="AT44" s="89"/>
    </row>
    <row r="45" spans="4:46" ht="12.75">
      <c r="D45" s="4"/>
      <c r="E45" s="4"/>
      <c r="G45" s="2">
        <f>DATE($G$6,10,31)</f>
        <v>42674</v>
      </c>
      <c r="J45" t="s">
        <v>11</v>
      </c>
      <c r="K45" s="3" t="s">
        <v>17</v>
      </c>
      <c r="L45" s="3" t="s">
        <v>25</v>
      </c>
      <c r="M45" s="3" t="s">
        <v>25</v>
      </c>
      <c r="O45" t="s">
        <v>2</v>
      </c>
      <c r="P45" t="s">
        <v>2</v>
      </c>
      <c r="Q45" t="s">
        <v>11</v>
      </c>
      <c r="R45" s="3" t="s">
        <v>17</v>
      </c>
      <c r="S45" s="3" t="s">
        <v>25</v>
      </c>
      <c r="T45" s="3" t="s">
        <v>25</v>
      </c>
      <c r="V45" t="s">
        <v>2</v>
      </c>
      <c r="W45" t="s">
        <v>2</v>
      </c>
      <c r="X45" t="s">
        <v>11</v>
      </c>
      <c r="Y45" s="3" t="s">
        <v>17</v>
      </c>
      <c r="Z45" s="3" t="s">
        <v>25</v>
      </c>
      <c r="AA45" s="3" t="s">
        <v>25</v>
      </c>
      <c r="AC45" t="s">
        <v>2</v>
      </c>
      <c r="AD45" t="s">
        <v>2</v>
      </c>
      <c r="AE45" t="s">
        <v>11</v>
      </c>
      <c r="AF45" s="3" t="s">
        <v>17</v>
      </c>
      <c r="AG45" s="3" t="s">
        <v>25</v>
      </c>
      <c r="AH45" s="3" t="s">
        <v>25</v>
      </c>
      <c r="AJ45" t="s">
        <v>2</v>
      </c>
      <c r="AK45" t="s">
        <v>2</v>
      </c>
      <c r="AL45" t="s">
        <v>11</v>
      </c>
      <c r="AM45" s="3" t="s">
        <v>17</v>
      </c>
      <c r="AN45" s="3" t="s">
        <v>25</v>
      </c>
      <c r="AO45" s="3" t="s">
        <v>25</v>
      </c>
      <c r="AQ45" t="s">
        <v>11</v>
      </c>
      <c r="AR45" s="3" t="s">
        <v>17</v>
      </c>
      <c r="AS45" s="3" t="s">
        <v>25</v>
      </c>
      <c r="AT45" s="3" t="s">
        <v>25</v>
      </c>
    </row>
    <row r="46" spans="10:46" ht="12.75">
      <c r="J46" t="s">
        <v>12</v>
      </c>
      <c r="L46" s="2" t="str">
        <f>"&gt;="&amp;TEXT($G44,"GG/MM/AAAA")</f>
        <v>&gt;=01/10/2016</v>
      </c>
      <c r="M46" s="2" t="str">
        <f>"&lt;="&amp;TEXT($G45,"GG/MM/AAAA")</f>
        <v>&lt;=31/10/2016</v>
      </c>
      <c r="O46" s="4" t="str">
        <f>"&gt;= 0"</f>
        <v>&gt;= 0</v>
      </c>
      <c r="P46" s="4" t="str">
        <f>"&lt;= 30"</f>
        <v>&lt;= 30</v>
      </c>
      <c r="Q46" t="s">
        <v>12</v>
      </c>
      <c r="S46" s="2" t="str">
        <f>"&gt;="&amp;TEXT($G44,"GG/MM/AAAA")</f>
        <v>&gt;=01/10/2016</v>
      </c>
      <c r="T46" s="2" t="str">
        <f>"&lt;="&amp;TEXT($G45,"GG/MM/AAAA")</f>
        <v>&lt;=31/10/2016</v>
      </c>
      <c r="V46" s="4" t="str">
        <f>"&gt; 30"</f>
        <v>&gt; 30</v>
      </c>
      <c r="W46" s="4" t="str">
        <f>"&lt;= 60"</f>
        <v>&lt;= 60</v>
      </c>
      <c r="X46" t="s">
        <v>12</v>
      </c>
      <c r="Z46" s="2" t="str">
        <f>"&gt;="&amp;TEXT($G44,"GG/MM/AAAA")</f>
        <v>&gt;=01/10/2016</v>
      </c>
      <c r="AA46" s="2" t="str">
        <f>"&lt;="&amp;TEXT($G45,"GG/MM/AAAA")</f>
        <v>&lt;=31/10/2016</v>
      </c>
      <c r="AC46" s="4" t="str">
        <f>"&gt; 60"</f>
        <v>&gt; 60</v>
      </c>
      <c r="AD46" s="4" t="str">
        <f>"&lt;= 90"</f>
        <v>&lt;= 90</v>
      </c>
      <c r="AE46" t="s">
        <v>12</v>
      </c>
      <c r="AG46" s="2" t="str">
        <f>"&gt;="&amp;TEXT($G44,"GG/MM/AAAA")</f>
        <v>&gt;=01/10/2016</v>
      </c>
      <c r="AH46" s="2" t="str">
        <f>"&lt;="&amp;TEXT($G45,"GG/MM/AAAA")</f>
        <v>&lt;=31/10/2016</v>
      </c>
      <c r="AJ46" s="4" t="str">
        <f>"&gt; 90"</f>
        <v>&gt; 90</v>
      </c>
      <c r="AK46" s="4" t="str">
        <f>"&lt;= 999999"</f>
        <v>&lt;= 999999</v>
      </c>
      <c r="AL46" t="s">
        <v>12</v>
      </c>
      <c r="AN46" s="2" t="str">
        <f>"&gt;="&amp;TEXT($G44,"GG/MM/AAAA")</f>
        <v>&gt;=01/10/2016</v>
      </c>
      <c r="AO46" s="2" t="str">
        <f>"&lt;="&amp;TEXT($G45,"GG/MM/AAAA")</f>
        <v>&lt;=31/10/2016</v>
      </c>
      <c r="AQ46" s="4" t="s">
        <v>14</v>
      </c>
      <c r="AS46" s="2" t="str">
        <f>"&gt;="&amp;TEXT($G44,"GG/MM/AAAA")</f>
        <v>&gt;=01/10/2016</v>
      </c>
      <c r="AT46" s="2" t="str">
        <f>"&lt;="&amp;TEXT($G45,"GG/MM/AAAA")</f>
        <v>&lt;=31/10/2016</v>
      </c>
    </row>
    <row r="47" spans="11:46" ht="12.75">
      <c r="K47" s="3"/>
      <c r="L47" s="3"/>
      <c r="M47" s="3"/>
      <c r="R47" s="3"/>
      <c r="S47" s="3"/>
      <c r="T47" s="3"/>
      <c r="Y47" s="3"/>
      <c r="Z47" s="3"/>
      <c r="AA47" s="3"/>
      <c r="AF47" s="3"/>
      <c r="AG47" s="3"/>
      <c r="AH47" s="3"/>
      <c r="AM47" s="3"/>
      <c r="AN47" s="3"/>
      <c r="AO47" s="3"/>
      <c r="AR47" s="3"/>
      <c r="AS47" s="3"/>
      <c r="AT47" s="3"/>
    </row>
    <row r="48" spans="3:46" ht="12.75">
      <c r="C48" t="s">
        <v>39</v>
      </c>
      <c r="G48" s="2">
        <f>DATE($G$6,11,1)</f>
        <v>42675</v>
      </c>
      <c r="J48" s="89" t="s">
        <v>18</v>
      </c>
      <c r="K48" s="89"/>
      <c r="L48" s="89"/>
      <c r="M48" s="89"/>
      <c r="O48" s="89" t="s">
        <v>19</v>
      </c>
      <c r="P48" s="89"/>
      <c r="Q48" s="89"/>
      <c r="R48" s="89"/>
      <c r="S48" s="89"/>
      <c r="T48" s="89"/>
      <c r="V48" s="89" t="s">
        <v>20</v>
      </c>
      <c r="W48" s="89"/>
      <c r="X48" s="89"/>
      <c r="Y48" s="89"/>
      <c r="Z48" s="89"/>
      <c r="AA48" s="89"/>
      <c r="AC48" s="89" t="s">
        <v>20</v>
      </c>
      <c r="AD48" s="89"/>
      <c r="AE48" s="89"/>
      <c r="AF48" s="89"/>
      <c r="AG48" s="89"/>
      <c r="AH48" s="89"/>
      <c r="AJ48" s="89" t="s">
        <v>21</v>
      </c>
      <c r="AK48" s="89"/>
      <c r="AL48" s="89"/>
      <c r="AM48" s="89"/>
      <c r="AN48" s="89"/>
      <c r="AO48" s="89"/>
      <c r="AQ48" s="89" t="s">
        <v>22</v>
      </c>
      <c r="AR48" s="89"/>
      <c r="AS48" s="89"/>
      <c r="AT48" s="89"/>
    </row>
    <row r="49" spans="4:46" ht="12.75">
      <c r="D49" s="4"/>
      <c r="E49" s="4"/>
      <c r="G49" s="2">
        <f>DATE($G$6,11,30)</f>
        <v>42704</v>
      </c>
      <c r="J49" t="s">
        <v>11</v>
      </c>
      <c r="K49" s="3" t="s">
        <v>17</v>
      </c>
      <c r="L49" s="3" t="s">
        <v>25</v>
      </c>
      <c r="M49" s="3" t="s">
        <v>25</v>
      </c>
      <c r="O49" t="s">
        <v>2</v>
      </c>
      <c r="P49" t="s">
        <v>2</v>
      </c>
      <c r="Q49" t="s">
        <v>11</v>
      </c>
      <c r="R49" s="3" t="s">
        <v>17</v>
      </c>
      <c r="S49" s="3" t="s">
        <v>25</v>
      </c>
      <c r="T49" s="3" t="s">
        <v>25</v>
      </c>
      <c r="V49" t="s">
        <v>2</v>
      </c>
      <c r="W49" t="s">
        <v>2</v>
      </c>
      <c r="X49" t="s">
        <v>11</v>
      </c>
      <c r="Y49" s="3" t="s">
        <v>17</v>
      </c>
      <c r="Z49" s="3" t="s">
        <v>25</v>
      </c>
      <c r="AA49" s="3" t="s">
        <v>25</v>
      </c>
      <c r="AC49" t="s">
        <v>2</v>
      </c>
      <c r="AD49" t="s">
        <v>2</v>
      </c>
      <c r="AE49" t="s">
        <v>11</v>
      </c>
      <c r="AF49" s="3" t="s">
        <v>17</v>
      </c>
      <c r="AG49" s="3" t="s">
        <v>25</v>
      </c>
      <c r="AH49" s="3" t="s">
        <v>25</v>
      </c>
      <c r="AJ49" t="s">
        <v>2</v>
      </c>
      <c r="AK49" t="s">
        <v>2</v>
      </c>
      <c r="AL49" t="s">
        <v>11</v>
      </c>
      <c r="AM49" s="3" t="s">
        <v>17</v>
      </c>
      <c r="AN49" s="3" t="s">
        <v>25</v>
      </c>
      <c r="AO49" s="3" t="s">
        <v>25</v>
      </c>
      <c r="AQ49" t="s">
        <v>11</v>
      </c>
      <c r="AR49" s="3" t="s">
        <v>17</v>
      </c>
      <c r="AS49" s="3" t="s">
        <v>25</v>
      </c>
      <c r="AT49" s="3" t="s">
        <v>25</v>
      </c>
    </row>
    <row r="50" spans="10:46" ht="12.75">
      <c r="J50" t="s">
        <v>12</v>
      </c>
      <c r="L50" s="2" t="str">
        <f>"&gt;="&amp;TEXT($G48,"GG/MM/AAAA")</f>
        <v>&gt;=01/11/2016</v>
      </c>
      <c r="M50" s="2" t="str">
        <f>"&lt;="&amp;TEXT($G49,"GG/MM/AAAA")</f>
        <v>&lt;=30/11/2016</v>
      </c>
      <c r="O50" s="4" t="str">
        <f>"&gt;= 0"</f>
        <v>&gt;= 0</v>
      </c>
      <c r="P50" s="4" t="str">
        <f>"&lt;= 30"</f>
        <v>&lt;= 30</v>
      </c>
      <c r="Q50" t="s">
        <v>12</v>
      </c>
      <c r="S50" s="2" t="str">
        <f>"&gt;="&amp;TEXT($G48,"GG/MM/AAAA")</f>
        <v>&gt;=01/11/2016</v>
      </c>
      <c r="T50" s="2" t="str">
        <f>"&lt;="&amp;TEXT($G49,"GG/MM/AAAA")</f>
        <v>&lt;=30/11/2016</v>
      </c>
      <c r="V50" s="4" t="str">
        <f>"&gt; 30"</f>
        <v>&gt; 30</v>
      </c>
      <c r="W50" s="4" t="str">
        <f>"&lt;= 60"</f>
        <v>&lt;= 60</v>
      </c>
      <c r="X50" t="s">
        <v>12</v>
      </c>
      <c r="Z50" s="2" t="str">
        <f>"&gt;="&amp;TEXT($G48,"GG/MM/AAAA")</f>
        <v>&gt;=01/11/2016</v>
      </c>
      <c r="AA50" s="2" t="str">
        <f>"&lt;="&amp;TEXT($G49,"GG/MM/AAAA")</f>
        <v>&lt;=30/11/2016</v>
      </c>
      <c r="AC50" s="4" t="str">
        <f>"&gt; 60"</f>
        <v>&gt; 60</v>
      </c>
      <c r="AD50" s="4" t="str">
        <f>"&lt;= 90"</f>
        <v>&lt;= 90</v>
      </c>
      <c r="AE50" t="s">
        <v>12</v>
      </c>
      <c r="AG50" s="2" t="str">
        <f>"&gt;="&amp;TEXT($G48,"GG/MM/AAAA")</f>
        <v>&gt;=01/11/2016</v>
      </c>
      <c r="AH50" s="2" t="str">
        <f>"&lt;="&amp;TEXT($G49,"GG/MM/AAAA")</f>
        <v>&lt;=30/11/2016</v>
      </c>
      <c r="AJ50" s="4" t="str">
        <f>"&gt; 90"</f>
        <v>&gt; 90</v>
      </c>
      <c r="AK50" s="4" t="str">
        <f>"&lt;= 999999"</f>
        <v>&lt;= 999999</v>
      </c>
      <c r="AL50" t="s">
        <v>12</v>
      </c>
      <c r="AN50" s="2" t="str">
        <f>"&gt;="&amp;TEXT($G48,"GG/MM/AAAA")</f>
        <v>&gt;=01/11/2016</v>
      </c>
      <c r="AO50" s="2" t="str">
        <f>"&lt;="&amp;TEXT($G49,"GG/MM/AAAA")</f>
        <v>&lt;=30/11/2016</v>
      </c>
      <c r="AQ50" s="4" t="s">
        <v>14</v>
      </c>
      <c r="AS50" s="2" t="str">
        <f>"&gt;="&amp;TEXT($G48,"GG/MM/AAAA")</f>
        <v>&gt;=01/11/2016</v>
      </c>
      <c r="AT50" s="2" t="str">
        <f>"&lt;="&amp;TEXT($G49,"GG/MM/AAAA")</f>
        <v>&lt;=30/11/2016</v>
      </c>
    </row>
    <row r="51" spans="10:46" ht="12.75">
      <c r="J51" s="89"/>
      <c r="K51" s="89"/>
      <c r="L51" s="89"/>
      <c r="M51" s="89"/>
      <c r="O51" s="89"/>
      <c r="P51" s="89"/>
      <c r="Q51" s="89"/>
      <c r="R51" s="89"/>
      <c r="S51" s="89"/>
      <c r="T51" s="89"/>
      <c r="V51" s="89"/>
      <c r="W51" s="89"/>
      <c r="X51" s="89"/>
      <c r="Y51" s="89"/>
      <c r="Z51" s="89"/>
      <c r="AA51" s="89"/>
      <c r="AC51" s="89"/>
      <c r="AD51" s="89"/>
      <c r="AE51" s="89"/>
      <c r="AF51" s="89"/>
      <c r="AG51" s="89"/>
      <c r="AH51" s="89"/>
      <c r="AJ51" s="89"/>
      <c r="AK51" s="89"/>
      <c r="AL51" s="89"/>
      <c r="AM51" s="89"/>
      <c r="AN51" s="89"/>
      <c r="AO51" s="89"/>
      <c r="AQ51" s="89"/>
      <c r="AR51" s="89"/>
      <c r="AS51" s="89"/>
      <c r="AT51" s="89"/>
    </row>
    <row r="52" spans="3:46" ht="12.75">
      <c r="C52" t="s">
        <v>40</v>
      </c>
      <c r="G52" s="2">
        <f>DATE($G$6,12,1)</f>
        <v>42705</v>
      </c>
      <c r="J52" s="89" t="s">
        <v>18</v>
      </c>
      <c r="K52" s="89"/>
      <c r="L52" s="89"/>
      <c r="M52" s="89"/>
      <c r="O52" s="89" t="s">
        <v>19</v>
      </c>
      <c r="P52" s="89"/>
      <c r="Q52" s="89"/>
      <c r="R52" s="89"/>
      <c r="S52" s="89"/>
      <c r="T52" s="89"/>
      <c r="V52" s="89" t="s">
        <v>20</v>
      </c>
      <c r="W52" s="89"/>
      <c r="X52" s="89"/>
      <c r="Y52" s="89"/>
      <c r="Z52" s="89"/>
      <c r="AA52" s="89"/>
      <c r="AC52" s="89" t="s">
        <v>20</v>
      </c>
      <c r="AD52" s="89"/>
      <c r="AE52" s="89"/>
      <c r="AF52" s="89"/>
      <c r="AG52" s="89"/>
      <c r="AH52" s="89"/>
      <c r="AJ52" s="89" t="s">
        <v>21</v>
      </c>
      <c r="AK52" s="89"/>
      <c r="AL52" s="89"/>
      <c r="AM52" s="89"/>
      <c r="AN52" s="89"/>
      <c r="AO52" s="89"/>
      <c r="AQ52" s="89" t="s">
        <v>22</v>
      </c>
      <c r="AR52" s="89"/>
      <c r="AS52" s="89"/>
      <c r="AT52" s="89"/>
    </row>
    <row r="53" spans="4:46" ht="12.75">
      <c r="D53" s="4"/>
      <c r="E53" s="4"/>
      <c r="G53" s="2">
        <f>DATE($G$6,12,31)</f>
        <v>42735</v>
      </c>
      <c r="J53" t="s">
        <v>11</v>
      </c>
      <c r="K53" s="3" t="s">
        <v>17</v>
      </c>
      <c r="L53" s="3" t="s">
        <v>25</v>
      </c>
      <c r="M53" s="3" t="s">
        <v>25</v>
      </c>
      <c r="O53" t="s">
        <v>2</v>
      </c>
      <c r="P53" t="s">
        <v>2</v>
      </c>
      <c r="Q53" t="s">
        <v>11</v>
      </c>
      <c r="R53" s="3" t="s">
        <v>17</v>
      </c>
      <c r="S53" s="3" t="s">
        <v>25</v>
      </c>
      <c r="T53" s="3" t="s">
        <v>25</v>
      </c>
      <c r="V53" t="s">
        <v>2</v>
      </c>
      <c r="W53" t="s">
        <v>2</v>
      </c>
      <c r="X53" t="s">
        <v>11</v>
      </c>
      <c r="Y53" s="3" t="s">
        <v>17</v>
      </c>
      <c r="Z53" s="3" t="s">
        <v>25</v>
      </c>
      <c r="AA53" s="3" t="s">
        <v>25</v>
      </c>
      <c r="AC53" t="s">
        <v>2</v>
      </c>
      <c r="AD53" t="s">
        <v>2</v>
      </c>
      <c r="AE53" t="s">
        <v>11</v>
      </c>
      <c r="AF53" s="3" t="s">
        <v>17</v>
      </c>
      <c r="AG53" s="3" t="s">
        <v>25</v>
      </c>
      <c r="AH53" s="3" t="s">
        <v>25</v>
      </c>
      <c r="AJ53" t="s">
        <v>2</v>
      </c>
      <c r="AK53" t="s">
        <v>2</v>
      </c>
      <c r="AL53" t="s">
        <v>11</v>
      </c>
      <c r="AM53" s="3" t="s">
        <v>17</v>
      </c>
      <c r="AN53" s="3" t="s">
        <v>25</v>
      </c>
      <c r="AO53" s="3" t="s">
        <v>25</v>
      </c>
      <c r="AQ53" t="s">
        <v>11</v>
      </c>
      <c r="AR53" s="3" t="s">
        <v>17</v>
      </c>
      <c r="AS53" s="3" t="s">
        <v>25</v>
      </c>
      <c r="AT53" s="3" t="s">
        <v>25</v>
      </c>
    </row>
    <row r="54" spans="10:46" ht="12.75">
      <c r="J54" t="s">
        <v>12</v>
      </c>
      <c r="L54" s="2" t="str">
        <f>"&gt;="&amp;TEXT($G52,"GG/MM/AAAA")</f>
        <v>&gt;=01/12/2016</v>
      </c>
      <c r="M54" s="2" t="str">
        <f>"&lt;="&amp;TEXT($G53,"GG/MM/AAAA")</f>
        <v>&lt;=31/12/2016</v>
      </c>
      <c r="O54" s="4" t="str">
        <f>"&gt;= 0"</f>
        <v>&gt;= 0</v>
      </c>
      <c r="P54" s="4" t="str">
        <f>"&lt;= 30"</f>
        <v>&lt;= 30</v>
      </c>
      <c r="Q54" t="s">
        <v>12</v>
      </c>
      <c r="S54" s="2" t="str">
        <f>"&gt;="&amp;TEXT($G52,"GG/MM/AAAA")</f>
        <v>&gt;=01/12/2016</v>
      </c>
      <c r="T54" s="2" t="str">
        <f>"&lt;="&amp;TEXT($G53,"GG/MM/AAAA")</f>
        <v>&lt;=31/12/2016</v>
      </c>
      <c r="V54" s="4" t="str">
        <f>"&gt; 30"</f>
        <v>&gt; 30</v>
      </c>
      <c r="W54" s="4" t="str">
        <f>"&lt;= 60"</f>
        <v>&lt;= 60</v>
      </c>
      <c r="X54" t="s">
        <v>12</v>
      </c>
      <c r="Z54" s="2" t="str">
        <f>"&gt;="&amp;TEXT($G52,"GG/MM/AAAA")</f>
        <v>&gt;=01/12/2016</v>
      </c>
      <c r="AA54" s="2" t="str">
        <f>"&lt;="&amp;TEXT($G53,"GG/MM/AAAA")</f>
        <v>&lt;=31/12/2016</v>
      </c>
      <c r="AC54" s="4" t="str">
        <f>"&gt; 60"</f>
        <v>&gt; 60</v>
      </c>
      <c r="AD54" s="4" t="str">
        <f>"&lt;= 90"</f>
        <v>&lt;= 90</v>
      </c>
      <c r="AE54" t="s">
        <v>12</v>
      </c>
      <c r="AG54" s="2" t="str">
        <f>"&gt;="&amp;TEXT($G52,"GG/MM/AAAA")</f>
        <v>&gt;=01/12/2016</v>
      </c>
      <c r="AH54" s="2" t="str">
        <f>"&lt;="&amp;TEXT($G53,"GG/MM/AAAA")</f>
        <v>&lt;=31/12/2016</v>
      </c>
      <c r="AJ54" s="4" t="str">
        <f>"&gt; 90"</f>
        <v>&gt; 90</v>
      </c>
      <c r="AK54" s="4" t="str">
        <f>"&lt;= 999999"</f>
        <v>&lt;= 999999</v>
      </c>
      <c r="AL54" t="s">
        <v>12</v>
      </c>
      <c r="AN54" s="2" t="str">
        <f>"&gt;="&amp;TEXT($G52,"GG/MM/AAAA")</f>
        <v>&gt;=01/12/2016</v>
      </c>
      <c r="AO54" s="2" t="str">
        <f>"&lt;="&amp;TEXT($G53,"GG/MM/AAAA")</f>
        <v>&lt;=31/12/2016</v>
      </c>
      <c r="AQ54" s="4" t="s">
        <v>14</v>
      </c>
      <c r="AS54" s="2" t="str">
        <f>"&gt;="&amp;TEXT($G52,"GG/MM/AAAA")</f>
        <v>&gt;=01/12/2016</v>
      </c>
      <c r="AT54" s="2" t="str">
        <f>"&lt;="&amp;TEXT($G53,"GG/MM/AAAA")</f>
        <v>&lt;=31/12/2016</v>
      </c>
    </row>
    <row r="56" spans="10:46" ht="12.75">
      <c r="J56" s="89"/>
      <c r="K56" s="89"/>
      <c r="L56" s="89"/>
      <c r="M56" s="89"/>
      <c r="O56" s="89"/>
      <c r="P56" s="89"/>
      <c r="Q56" s="89"/>
      <c r="R56" s="89"/>
      <c r="S56" s="89"/>
      <c r="T56" s="89"/>
      <c r="V56" s="89"/>
      <c r="W56" s="89"/>
      <c r="X56" s="89"/>
      <c r="Y56" s="89"/>
      <c r="Z56" s="89"/>
      <c r="AA56" s="89"/>
      <c r="AC56" s="89"/>
      <c r="AD56" s="89"/>
      <c r="AE56" s="89"/>
      <c r="AF56" s="89"/>
      <c r="AG56" s="89"/>
      <c r="AH56" s="89"/>
      <c r="AJ56" s="89"/>
      <c r="AK56" s="89"/>
      <c r="AL56" s="89"/>
      <c r="AM56" s="89"/>
      <c r="AN56" s="89"/>
      <c r="AO56" s="89"/>
      <c r="AQ56" s="89"/>
      <c r="AR56" s="89"/>
      <c r="AS56" s="89"/>
      <c r="AT56" s="89"/>
    </row>
    <row r="57" spans="11:46" ht="12.75">
      <c r="K57" s="3"/>
      <c r="L57" s="3"/>
      <c r="M57" s="3"/>
      <c r="R57" s="3"/>
      <c r="S57" s="3"/>
      <c r="T57" s="3"/>
      <c r="Y57" s="3"/>
      <c r="Z57" s="3"/>
      <c r="AA57" s="3"/>
      <c r="AF57" s="3"/>
      <c r="AG57" s="3"/>
      <c r="AH57" s="3"/>
      <c r="AM57" s="3"/>
      <c r="AN57" s="3"/>
      <c r="AO57" s="3"/>
      <c r="AR57" s="3"/>
      <c r="AS57" s="3"/>
      <c r="AT57" s="3"/>
    </row>
    <row r="58" spans="12:46" ht="12.75">
      <c r="L58" s="2"/>
      <c r="M58" s="2"/>
      <c r="O58" s="4"/>
      <c r="P58" s="4"/>
      <c r="S58" s="2"/>
      <c r="T58" s="2"/>
      <c r="V58" s="4"/>
      <c r="W58" s="4"/>
      <c r="Z58" s="2"/>
      <c r="AA58" s="2"/>
      <c r="AC58" s="4"/>
      <c r="AD58" s="4"/>
      <c r="AG58" s="2"/>
      <c r="AH58" s="2"/>
      <c r="AJ58" s="4"/>
      <c r="AK58" s="4"/>
      <c r="AN58" s="2"/>
      <c r="AO58" s="2"/>
      <c r="AQ58" s="4"/>
      <c r="AS58" s="2"/>
      <c r="AT58" s="2"/>
    </row>
    <row r="61" spans="10:46" ht="12.75">
      <c r="J61" s="89"/>
      <c r="K61" s="89"/>
      <c r="L61" s="89"/>
      <c r="M61" s="89"/>
      <c r="O61" s="89"/>
      <c r="P61" s="89"/>
      <c r="Q61" s="89"/>
      <c r="R61" s="89"/>
      <c r="S61" s="89"/>
      <c r="T61" s="89"/>
      <c r="V61" s="89"/>
      <c r="W61" s="89"/>
      <c r="X61" s="89"/>
      <c r="Y61" s="89"/>
      <c r="Z61" s="89"/>
      <c r="AA61" s="89"/>
      <c r="AC61" s="89"/>
      <c r="AD61" s="89"/>
      <c r="AE61" s="89"/>
      <c r="AF61" s="89"/>
      <c r="AG61" s="89"/>
      <c r="AH61" s="89"/>
      <c r="AJ61" s="89"/>
      <c r="AK61" s="89"/>
      <c r="AL61" s="89"/>
      <c r="AM61" s="89"/>
      <c r="AN61" s="89"/>
      <c r="AO61" s="89"/>
      <c r="AQ61" s="89"/>
      <c r="AR61" s="89"/>
      <c r="AS61" s="89"/>
      <c r="AT61" s="89"/>
    </row>
    <row r="62" spans="11:46" ht="12.75">
      <c r="K62" s="3"/>
      <c r="L62" s="3"/>
      <c r="M62" s="3"/>
      <c r="R62" s="3"/>
      <c r="S62" s="3"/>
      <c r="T62" s="3"/>
      <c r="Y62" s="3"/>
      <c r="Z62" s="3"/>
      <c r="AA62" s="3"/>
      <c r="AF62" s="3"/>
      <c r="AG62" s="3"/>
      <c r="AH62" s="3"/>
      <c r="AM62" s="3"/>
      <c r="AN62" s="3"/>
      <c r="AO62" s="3"/>
      <c r="AR62" s="3"/>
      <c r="AS62" s="3"/>
      <c r="AT62" s="3"/>
    </row>
    <row r="63" spans="12:46" ht="12.75">
      <c r="L63" s="2"/>
      <c r="M63" s="2"/>
      <c r="O63" s="4"/>
      <c r="P63" s="4"/>
      <c r="S63" s="2"/>
      <c r="T63" s="2"/>
      <c r="V63" s="4"/>
      <c r="W63" s="4"/>
      <c r="Z63" s="2"/>
      <c r="AA63" s="2"/>
      <c r="AC63" s="4"/>
      <c r="AD63" s="4"/>
      <c r="AG63" s="2"/>
      <c r="AH63" s="2"/>
      <c r="AJ63" s="4"/>
      <c r="AK63" s="4"/>
      <c r="AN63" s="2"/>
      <c r="AO63" s="2"/>
      <c r="AQ63" s="4"/>
      <c r="AS63" s="2"/>
      <c r="AT63" s="2"/>
    </row>
  </sheetData>
  <sheetProtection/>
  <mergeCells count="114">
    <mergeCell ref="V1:AA1"/>
    <mergeCell ref="O1:T1"/>
    <mergeCell ref="J1:M1"/>
    <mergeCell ref="AJ11:AO11"/>
    <mergeCell ref="AQ11:AT11"/>
    <mergeCell ref="J8:M8"/>
    <mergeCell ref="O8:T8"/>
    <mergeCell ref="AQ1:AT1"/>
    <mergeCell ref="AJ1:AO1"/>
    <mergeCell ref="AC1:AH1"/>
    <mergeCell ref="J6:M6"/>
    <mergeCell ref="O6:T6"/>
    <mergeCell ref="V6:AA6"/>
    <mergeCell ref="J20:M20"/>
    <mergeCell ref="O20:T20"/>
    <mergeCell ref="V20:AA20"/>
    <mergeCell ref="J16:M16"/>
    <mergeCell ref="O16:T16"/>
    <mergeCell ref="V16:AA16"/>
    <mergeCell ref="V8:AA8"/>
    <mergeCell ref="AC16:AH16"/>
    <mergeCell ref="AC20:AH20"/>
    <mergeCell ref="V12:AA12"/>
    <mergeCell ref="AC12:AH12"/>
    <mergeCell ref="AJ32:AO32"/>
    <mergeCell ref="AQ32:AT32"/>
    <mergeCell ref="AQ16:AT16"/>
    <mergeCell ref="AJ28:AO28"/>
    <mergeCell ref="AQ28:AT28"/>
    <mergeCell ref="V28:AA28"/>
    <mergeCell ref="AJ36:AO36"/>
    <mergeCell ref="AQ36:AT36"/>
    <mergeCell ref="AC8:AH8"/>
    <mergeCell ref="AC6:AH6"/>
    <mergeCell ref="AJ6:AO6"/>
    <mergeCell ref="AQ6:AT6"/>
    <mergeCell ref="AC11:AH11"/>
    <mergeCell ref="AJ20:AO20"/>
    <mergeCell ref="AQ20:AT20"/>
    <mergeCell ref="AJ16:AO16"/>
    <mergeCell ref="J24:M24"/>
    <mergeCell ref="O24:T24"/>
    <mergeCell ref="V31:AA31"/>
    <mergeCell ref="AC31:AH31"/>
    <mergeCell ref="AJ31:AO31"/>
    <mergeCell ref="AQ31:AT31"/>
    <mergeCell ref="AJ24:AO24"/>
    <mergeCell ref="AQ24:AT24"/>
    <mergeCell ref="J31:M31"/>
    <mergeCell ref="O31:T31"/>
    <mergeCell ref="J56:M56"/>
    <mergeCell ref="O56:T56"/>
    <mergeCell ref="V56:AA56"/>
    <mergeCell ref="AC56:AH56"/>
    <mergeCell ref="AJ56:AO56"/>
    <mergeCell ref="AQ56:AT56"/>
    <mergeCell ref="AJ52:AO52"/>
    <mergeCell ref="AQ52:AT52"/>
    <mergeCell ref="AJ40:AO40"/>
    <mergeCell ref="AQ40:AT40"/>
    <mergeCell ref="AJ51:AO51"/>
    <mergeCell ref="AQ51:AT51"/>
    <mergeCell ref="AJ48:AO48"/>
    <mergeCell ref="AQ48:AT48"/>
    <mergeCell ref="AJ44:AO44"/>
    <mergeCell ref="AQ44:AT44"/>
    <mergeCell ref="J61:M61"/>
    <mergeCell ref="O61:T61"/>
    <mergeCell ref="V61:AA61"/>
    <mergeCell ref="AC61:AH61"/>
    <mergeCell ref="AJ61:AO61"/>
    <mergeCell ref="AQ61:AT61"/>
    <mergeCell ref="AC28:AH28"/>
    <mergeCell ref="AJ12:AO12"/>
    <mergeCell ref="AQ12:AT12"/>
    <mergeCell ref="AJ8:AO8"/>
    <mergeCell ref="AQ8:AT8"/>
    <mergeCell ref="J12:M12"/>
    <mergeCell ref="O12:T12"/>
    <mergeCell ref="J11:M11"/>
    <mergeCell ref="O11:T11"/>
    <mergeCell ref="V11:AA11"/>
    <mergeCell ref="J36:M36"/>
    <mergeCell ref="O36:T36"/>
    <mergeCell ref="V36:AA36"/>
    <mergeCell ref="AC36:AH36"/>
    <mergeCell ref="V24:AA24"/>
    <mergeCell ref="AC24:AH24"/>
    <mergeCell ref="J32:M32"/>
    <mergeCell ref="O32:T32"/>
    <mergeCell ref="J28:M28"/>
    <mergeCell ref="O28:T28"/>
    <mergeCell ref="J48:M48"/>
    <mergeCell ref="O48:T48"/>
    <mergeCell ref="J40:M40"/>
    <mergeCell ref="O40:T40"/>
    <mergeCell ref="V40:AA40"/>
    <mergeCell ref="AC40:AH40"/>
    <mergeCell ref="V32:AA32"/>
    <mergeCell ref="AC32:AH32"/>
    <mergeCell ref="V51:AA51"/>
    <mergeCell ref="AC51:AH51"/>
    <mergeCell ref="J44:M44"/>
    <mergeCell ref="O44:T44"/>
    <mergeCell ref="V48:AA48"/>
    <mergeCell ref="AC48:AH48"/>
    <mergeCell ref="V44:AA44"/>
    <mergeCell ref="AC44:AH44"/>
    <mergeCell ref="J52:M52"/>
    <mergeCell ref="O52:T52"/>
    <mergeCell ref="J51:M51"/>
    <mergeCell ref="O51:T51"/>
    <mergeCell ref="V52:AA52"/>
    <mergeCell ref="AC52:AH52"/>
  </mergeCells>
  <printOptions/>
  <pageMargins left="0.75" right="0.75" top="1" bottom="1" header="0.5" footer="0.5"/>
  <pageSetup fitToHeight="0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Kibernetes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Stocco</dc:creator>
  <cp:keywords/>
  <dc:description/>
  <cp:lastModifiedBy>administrator</cp:lastModifiedBy>
  <cp:lastPrinted>2015-10-09T09:04:22Z</cp:lastPrinted>
  <dcterms:created xsi:type="dcterms:W3CDTF">2010-10-05T11:28:07Z</dcterms:created>
  <dcterms:modified xsi:type="dcterms:W3CDTF">2016-10-10T07:28:21Z</dcterms:modified>
  <cp:category/>
  <cp:version/>
  <cp:contentType/>
  <cp:contentStatus/>
</cp:coreProperties>
</file>